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athy Wood\OneDrive - Pivotal Momentum Inc\Desktop\"/>
    </mc:Choice>
  </mc:AlternateContent>
  <xr:revisionPtr revIDLastSave="0" documentId="13_ncr:1_{CCA179AB-3C4D-4C0D-8F11-6379C02E61F9}" xr6:coauthVersionLast="47" xr6:coauthVersionMax="47" xr10:uidLastSave="{00000000-0000-0000-0000-000000000000}"/>
  <bookViews>
    <workbookView xWindow="30660" yWindow="1410" windowWidth="28455" windowHeight="11655" xr2:uid="{0AEC2B91-6625-4E1B-B891-41647D110246}"/>
  </bookViews>
  <sheets>
    <sheet name="Table of Contents" sheetId="17" r:id="rId1"/>
    <sheet name="Resilience Goals" sheetId="2" r:id="rId2"/>
    <sheet name="Types of Shocks" sheetId="3" r:id="rId3"/>
    <sheet name="Phases of Recovery &amp; Resilience" sheetId="4" r:id="rId4"/>
    <sheet name="Measuring or Comparing" sheetId="6" r:id="rId5"/>
    <sheet name="Recommended Indicators" sheetId="18" r:id="rId6"/>
    <sheet name="Data Consolidation - Indicators" sheetId="16" r:id="rId7"/>
    <sheet name="Baseline  &amp; Targets" sheetId="14" r:id="rId8"/>
    <sheet name="Resilience Index Framework" sheetId="5" r:id="rId9"/>
    <sheet name="Resilience Strategies" sheetId="19" r:id="rId10"/>
    <sheet name="Summary of Index - Example" sheetId="9" r:id="rId11"/>
    <sheet name="Summary of Index - Blank" sheetId="20" r:id="rId12"/>
    <sheet name="Measures - Shock and Recovery"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3" i="16" l="1"/>
  <c r="F58" i="20"/>
  <c r="F52" i="20"/>
  <c r="F72" i="20"/>
  <c r="F69" i="20"/>
  <c r="E67" i="20"/>
  <c r="F67" i="20"/>
  <c r="F66" i="20"/>
  <c r="E66" i="20"/>
  <c r="E62" i="20"/>
  <c r="F62" i="20"/>
  <c r="E58" i="20"/>
  <c r="F55" i="20"/>
  <c r="E52" i="20"/>
  <c r="E43" i="20"/>
  <c r="F43" i="20"/>
  <c r="F40" i="20"/>
  <c r="E40" i="20"/>
  <c r="E37" i="20"/>
  <c r="F37" i="20"/>
  <c r="F34" i="20"/>
  <c r="F28" i="20"/>
  <c r="E28" i="20"/>
  <c r="F25" i="20"/>
  <c r="E22" i="20"/>
  <c r="F22" i="20"/>
  <c r="F19" i="20"/>
  <c r="E19" i="20"/>
  <c r="F16" i="20"/>
  <c r="E13" i="20"/>
  <c r="F7" i="20"/>
  <c r="D36" i="19" l="1"/>
  <c r="D34" i="19"/>
  <c r="D32" i="19"/>
  <c r="D30" i="19"/>
  <c r="D28" i="19"/>
  <c r="D26" i="19"/>
  <c r="C26" i="19"/>
  <c r="D24" i="19"/>
  <c r="C24" i="19"/>
  <c r="D22" i="19"/>
  <c r="D20" i="19"/>
  <c r="D18" i="19"/>
  <c r="D16" i="19"/>
  <c r="C16" i="19"/>
  <c r="D14" i="19"/>
  <c r="D12" i="19"/>
  <c r="C12" i="19"/>
  <c r="D10" i="19"/>
  <c r="C10" i="19"/>
  <c r="D8" i="19"/>
  <c r="C8" i="19"/>
  <c r="AD12" i="16"/>
  <c r="D36" i="5" s="1"/>
  <c r="O26" i="14"/>
  <c r="N26" i="14"/>
  <c r="Q53" i="14"/>
  <c r="P53" i="14"/>
  <c r="O53" i="14"/>
  <c r="N53" i="14"/>
  <c r="M53" i="14"/>
  <c r="N50" i="14"/>
  <c r="M50" i="14"/>
  <c r="N47" i="14"/>
  <c r="M47" i="14"/>
  <c r="M44" i="14"/>
  <c r="M41" i="14"/>
  <c r="N41" i="14"/>
  <c r="Q38" i="14"/>
  <c r="P38" i="14"/>
  <c r="O38" i="14"/>
  <c r="N38" i="14"/>
  <c r="M38" i="14"/>
  <c r="K49" i="14"/>
  <c r="K46" i="14"/>
  <c r="K43" i="14"/>
  <c r="K40" i="14"/>
  <c r="K37" i="14"/>
  <c r="K34" i="14"/>
  <c r="K31" i="14"/>
  <c r="K28" i="14"/>
  <c r="K25" i="14"/>
  <c r="K22" i="14"/>
  <c r="K19" i="14"/>
  <c r="K16" i="14"/>
  <c r="K13" i="14"/>
  <c r="K10" i="14"/>
  <c r="N32" i="14"/>
  <c r="N29" i="14"/>
  <c r="M29" i="14"/>
  <c r="P26" i="14"/>
  <c r="M26" i="14"/>
  <c r="M22" i="14"/>
  <c r="N20" i="14"/>
  <c r="M20" i="14"/>
  <c r="Q17" i="14"/>
  <c r="P17" i="14"/>
  <c r="O17" i="14"/>
  <c r="N17" i="14"/>
  <c r="M17" i="14"/>
  <c r="Q10" i="14"/>
  <c r="P10" i="14"/>
  <c r="O10" i="14"/>
  <c r="N10" i="14"/>
  <c r="M10" i="14"/>
  <c r="M13" i="14"/>
  <c r="L52" i="14"/>
  <c r="L49" i="14"/>
  <c r="L46" i="14"/>
  <c r="L43" i="14"/>
  <c r="L40" i="14"/>
  <c r="L37" i="14"/>
  <c r="L34" i="14"/>
  <c r="L31" i="14"/>
  <c r="L28" i="14"/>
  <c r="L25" i="14"/>
  <c r="L22" i="14"/>
  <c r="L19" i="14"/>
  <c r="L16" i="14"/>
  <c r="L13" i="14"/>
  <c r="L10" i="14"/>
  <c r="B72" i="5"/>
  <c r="C36" i="19" s="1"/>
  <c r="B68" i="5"/>
  <c r="C34" i="19" s="1"/>
  <c r="B64" i="5"/>
  <c r="C32" i="19" s="1"/>
  <c r="B60" i="5"/>
  <c r="C30" i="19" s="1"/>
  <c r="B56" i="5"/>
  <c r="C28" i="19" s="1"/>
  <c r="B52" i="5"/>
  <c r="B48" i="5"/>
  <c r="B44" i="5"/>
  <c r="C22" i="19" s="1"/>
  <c r="B40" i="5"/>
  <c r="C20" i="19" s="1"/>
  <c r="B36" i="5"/>
  <c r="C18" i="19" s="1"/>
  <c r="B32" i="5"/>
  <c r="B27" i="5"/>
  <c r="C14" i="19" s="1"/>
  <c r="B22" i="5"/>
  <c r="B16" i="5"/>
  <c r="B12" i="5"/>
  <c r="D32" i="5"/>
  <c r="D16" i="5"/>
  <c r="BA12" i="16"/>
  <c r="D56" i="5" s="1"/>
  <c r="AH12" i="16"/>
  <c r="D40" i="5" s="1"/>
  <c r="AL12" i="16"/>
  <c r="D44" i="5" s="1"/>
  <c r="M32" i="14" l="1"/>
  <c r="E25" i="14"/>
  <c r="BH47" i="16"/>
  <c r="BI47" i="16" s="1"/>
  <c r="AW12" i="16"/>
  <c r="BA48" i="16"/>
  <c r="BA47" i="16"/>
  <c r="BE48" i="16"/>
  <c r="BE47" i="16"/>
  <c r="BI48" i="16"/>
  <c r="U12" i="16"/>
  <c r="D27" i="5" s="1"/>
  <c r="BT12" i="16"/>
  <c r="BM12" i="16"/>
  <c r="BD12" i="16"/>
  <c r="AP12" i="16"/>
  <c r="D48" i="5" s="1"/>
  <c r="Q12" i="16"/>
  <c r="D22" i="5" s="1"/>
  <c r="H12" i="16"/>
  <c r="D12" i="5" s="1"/>
  <c r="E19" i="9"/>
  <c r="E52" i="14"/>
  <c r="E49" i="14"/>
  <c r="E40" i="14"/>
  <c r="E37" i="14"/>
  <c r="E22" i="14"/>
  <c r="E34" i="14"/>
  <c r="E31" i="14"/>
  <c r="E19" i="14"/>
  <c r="E16" i="14"/>
  <c r="E10" i="14"/>
  <c r="F13" i="9"/>
  <c r="E13" i="9"/>
  <c r="G7" i="9"/>
  <c r="F28" i="9"/>
  <c r="E28" i="9"/>
  <c r="Y66" i="5"/>
  <c r="W66" i="5"/>
  <c r="U66" i="5"/>
  <c r="Y54" i="5"/>
  <c r="W54" i="5"/>
  <c r="U54" i="5"/>
  <c r="Y50" i="5"/>
  <c r="W50" i="5"/>
  <c r="U50" i="5"/>
  <c r="Y70" i="5"/>
  <c r="Y18" i="5"/>
  <c r="Y38" i="5"/>
  <c r="Y46" i="5"/>
  <c r="Y14" i="5"/>
  <c r="Y58" i="5"/>
  <c r="Y74" i="5"/>
  <c r="Y42" i="5"/>
  <c r="Y24" i="5"/>
  <c r="Y29" i="5"/>
  <c r="Y62" i="5"/>
  <c r="Y34" i="5"/>
  <c r="U70" i="5"/>
  <c r="U18" i="5"/>
  <c r="U38" i="5"/>
  <c r="U46" i="5"/>
  <c r="U14" i="5"/>
  <c r="U58" i="5"/>
  <c r="U74" i="5"/>
  <c r="U42" i="5"/>
  <c r="U24" i="5"/>
  <c r="U29" i="5"/>
  <c r="U62" i="5"/>
  <c r="U34" i="5"/>
  <c r="W70" i="5"/>
  <c r="W18" i="5"/>
  <c r="W38" i="5"/>
  <c r="W46" i="5"/>
  <c r="W14" i="5"/>
  <c r="W58" i="5"/>
  <c r="W74" i="5"/>
  <c r="W42" i="5"/>
  <c r="W24" i="5"/>
  <c r="W29" i="5"/>
  <c r="W62" i="5"/>
  <c r="W34" i="5"/>
  <c r="S12" i="2"/>
  <c r="R20" i="2"/>
  <c r="R19" i="2"/>
  <c r="R18" i="2"/>
  <c r="R17" i="2"/>
  <c r="R16" i="2"/>
  <c r="R15" i="2"/>
  <c r="R14" i="2"/>
  <c r="R13" i="2"/>
  <c r="H22" i="6"/>
  <c r="I23" i="3"/>
  <c r="G16" i="9"/>
  <c r="E22" i="9"/>
  <c r="F22" i="9"/>
  <c r="F19" i="9"/>
  <c r="F67" i="9"/>
  <c r="E67" i="9"/>
  <c r="E40" i="9"/>
  <c r="E25" i="9"/>
  <c r="G25" i="9" s="1"/>
  <c r="E34" i="9"/>
  <c r="G34" i="9" s="1"/>
  <c r="E66" i="9"/>
  <c r="E37" i="9"/>
  <c r="E58" i="9"/>
  <c r="E52" i="9"/>
  <c r="G55" i="9"/>
  <c r="E43" i="9"/>
  <c r="E62" i="9"/>
  <c r="F40" i="9"/>
  <c r="F37" i="9"/>
  <c r="F58" i="9"/>
  <c r="F52" i="9"/>
  <c r="F43" i="9"/>
  <c r="F66" i="9"/>
  <c r="F62" i="9"/>
  <c r="G69" i="9"/>
  <c r="G72" i="9"/>
  <c r="BH12" i="16" l="1"/>
  <c r="BI12" i="16" s="1"/>
  <c r="D64" i="5" s="1"/>
  <c r="N44" i="14"/>
  <c r="E43" i="14" s="1"/>
  <c r="D52" i="5"/>
  <c r="D68" i="5"/>
  <c r="D72" i="5"/>
  <c r="BE12" i="16"/>
  <c r="D60" i="5" s="1"/>
  <c r="E28" i="14"/>
  <c r="E46" i="14"/>
  <c r="G28" i="9"/>
  <c r="G19" i="9"/>
  <c r="G67" i="9"/>
  <c r="G40" i="9"/>
  <c r="G66" i="9"/>
  <c r="G37" i="9"/>
  <c r="G52" i="9"/>
  <c r="G62" i="9"/>
  <c r="G43" i="9"/>
  <c r="G58" i="9"/>
  <c r="G22" i="9"/>
  <c r="H21" i="2"/>
  <c r="I20" i="2" s="1"/>
  <c r="S20" i="2" s="1"/>
  <c r="I19" i="2" l="1"/>
  <c r="S19" i="2" s="1"/>
  <c r="I18" i="2"/>
  <c r="S18" i="2" s="1"/>
  <c r="I13" i="2"/>
  <c r="S13" i="2" s="1"/>
  <c r="I14" i="2"/>
  <c r="S14" i="2" s="1"/>
  <c r="I15" i="2"/>
  <c r="S15" i="2" s="1"/>
  <c r="I16" i="2"/>
  <c r="S16" i="2" s="1"/>
  <c r="I17" i="2"/>
  <c r="S17" i="2" s="1"/>
  <c r="I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tc={601351FE-6F23-41CA-8003-A4CFBEA16847}</author>
    <author>tc={B6EDC4C0-3EA6-48BE-A954-C6B0B2598467}</author>
    <author>tc={3E65052D-6D46-4E68-A510-B5FB567618F6}</author>
    <author>tc={9EDC5C49-0CDA-43CA-9EA8-0ADC85399F11}</author>
    <author>tc={AE295687-A093-4A2E-BCB1-BABFE003F22C}</author>
    <author>tc={6D6EE10A-056C-4C16-B23E-4B100D3B8179}</author>
  </authors>
  <commentList>
    <comment ref="BC9" authorId="0" shapeId="0" xr:uid="{601351FE-6F23-41CA-8003-A4CFBEA16847}">
      <text>
        <t>[Threaded comment]
Your version of Excel allows you to read this threaded comment; however, any edits to it will get removed if the file is opened in a newer version of Excel. Learn more: https://go.microsoft.com/fwlink/?linkid=870924
Comment:
    Using Population Mobility data from 2016 national census</t>
      </text>
    </comment>
    <comment ref="AY16" authorId="1" shapeId="0" xr:uid="{B6EDC4C0-3EA6-48BE-A954-C6B0B2598467}">
      <text>
        <t>[Threaded comment]
Your version of Excel allows you to read this threaded comment; however, any edits to it will get removed if the file is opened in a newer version of Excel. Learn more: https://go.microsoft.com/fwlink/?linkid=870924
Comment:
    Source: 2021 census; listed under "Age characteristics"</t>
      </text>
    </comment>
    <comment ref="BC16" authorId="2" shapeId="0" xr:uid="{3E65052D-6D46-4E68-A510-B5FB567618F6}">
      <text>
        <t>[Threaded comment]
Your version of Excel allows you to read this threaded comment; however, any edits to it will get removed if the file is opened in a newer version of Excel. Learn more: https://go.microsoft.com/fwlink/?linkid=870924
Comment:
    Used 2016 mobility data; can update at end of 2022 when 2021 mobility data comes out</t>
      </text>
    </comment>
    <comment ref="BK16" authorId="3" shapeId="0" xr:uid="{9EDC5C49-0CDA-43CA-9EA8-0ADC85399F11}">
      <text>
        <t xml:space="preserve">[Threaded comment]
Your version of Excel allows you to read this threaded comment; however, any edits to it will get removed if the file is opened in a newer version of Excel. Learn more: https://go.microsoft.com/fwlink/?linkid=870924
Comment:
    Using 2016 census data until the 2021 census data is released; the number for this indicator comes from the section "Highest certificate, diploma or degree" </t>
      </text>
    </comment>
    <comment ref="BK17" authorId="4" shapeId="0" xr:uid="{AE295687-A093-4A2E-BCB1-BABFE003F22C}">
      <text>
        <t>[Threaded comment]
Your version of Excel allows you to read this threaded comment; however, any edits to it will get removed if the file is opened in a newer version of Excel. Learn more: https://go.microsoft.com/fwlink/?linkid=870924
Comment:
    Used 2016 census data until 2021 data is released later in 2022</t>
      </text>
    </comment>
    <comment ref="BK19" authorId="5" shapeId="0" xr:uid="{6D6EE10A-056C-4C16-B23E-4B100D3B8179}">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comes out later in 2022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tc={C8991FB9-515F-47F4-8493-6BD195D2CEC4}</author>
    <author>tc={D4668E52-32C1-483F-9A20-3C798735FDBB}</author>
    <author>tc={8A9D78DF-D69B-4F40-AF0A-810626E20E74}</author>
    <author>tc={FE6D66AA-072B-4075-96B9-A226DB9D9BD8}</author>
    <author>tc={CD21422E-7835-4FA2-A8F7-1E931E5728E2}</author>
  </authors>
  <commentList>
    <comment ref="E13" authorId="0" shapeId="0" xr:uid="{C8991FB9-515F-47F4-8493-6BD195D2CEC4}">
      <text>
        <t>[Threaded comment]
Your version of Excel allows you to read this threaded comment; however, any edits to it will get removed if the file is opened in a newer version of Excel. Learn more: https://go.microsoft.com/fwlink/?linkid=870924
Comment:
    Should be able to get this from a regional broadband agency (ex. EORN Inc, or SWIFT) or from a federal or provincial agency. Similarly they will have information on provincial or national comparators.</t>
      </text>
    </comment>
    <comment ref="F13" authorId="1" shapeId="0" xr:uid="{D4668E52-32C1-483F-9A20-3C798735FDBB}">
      <text>
        <t>[Threaded comment]
Your version of Excel allows you to read this threaded comment; however, any edits to it will get removed if the file is opened in a newer version of Excel. Learn more: https://go.microsoft.com/fwlink/?linkid=870924
Comment:
    Should be able to compare at least to a national average</t>
      </text>
    </comment>
    <comment ref="E22" authorId="2" shapeId="0" xr:uid="{8A9D78DF-D69B-4F40-AF0A-810626E20E74}">
      <text>
        <t>[Threaded comment]
Your version of Excel allows you to read this threaded comment; however, any edits to it will get removed if the file is opened in a newer version of Excel. Learn more: https://go.microsoft.com/fwlink/?linkid=870924
Comment:
    Actual calculation for Eastern Ontario</t>
      </text>
    </comment>
    <comment ref="F22" authorId="3" shapeId="0" xr:uid="{FE6D66AA-072B-4075-96B9-A226DB9D9BD8}">
      <text>
        <t>[Threaded comment]
Your version of Excel allows you to read this threaded comment; however, any edits to it will get removed if the file is opened in a newer version of Excel. Learn more: https://go.microsoft.com/fwlink/?linkid=870924
Comment:
    Actual result for Ontario</t>
      </text>
    </comment>
    <comment ref="E25" authorId="4" shapeId="0" xr:uid="{CD21422E-7835-4FA2-A8F7-1E931E5728E2}">
      <text>
        <t>[Threaded comment]
Your version of Excel allows you to read this threaded comment; however, any edits to it will get removed if the file is opened in a newer version of Excel. Learn more: https://go.microsoft.com/fwlink/?linkid=870924
Comment:
    This is an actual/real Eastern Ontario calculation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tc={DA48A0F5-6B07-4E7E-AC5B-8F68E99D0902}</author>
    <author>tc={F61BC7D3-8954-4C2A-9C75-5175A3AD4D9E}</author>
    <author>tc={FCD67104-BC01-4374-855D-4ECB8FB3CEDE}</author>
    <author>tc={8D905F13-4C7D-422B-9B18-9E8F15DC18F0}</author>
    <author>tc={1B467ABE-2C2D-4B54-81EC-911655DF0A8C}</author>
    <author>tc={E3157750-5FC9-4A31-828B-1D8538DCBC15}</author>
    <author>tc={7208C0F6-DDBB-4A6A-9B12-92CC8584540B}</author>
    <author>tc={B145F436-098F-4728-BD79-9C363E1AABE8}</author>
    <author>tc={B50B6F23-FB8E-435E-B323-4E60C7DBF428}</author>
    <author>tc={5BAFCB63-F68C-480B-98C3-DBB5CA4EAB5A}</author>
    <author>tc={05BB985C-E70D-4B7D-8CA6-A344965CFD2B}</author>
    <author>tc={8BBE3F61-9FBF-4320-A725-0129682D9368}</author>
    <author>tc={93786256-A88F-43DF-AD35-2A09D71F2F51}</author>
    <author>tc={531454BD-4AC1-4151-B3C7-569C7C38B145}</author>
    <author>tc={DDED6C67-EA0F-49A2-9FF1-50EC3019183A}</author>
    <author>tc={C8CAA183-8BE3-4D54-B03A-E616ED5C102B}</author>
    <author>tc={1DEE60C2-C02C-4465-A202-C6A54319419F}</author>
    <author>tc={64E192DF-F17F-4C60-A199-5FC73DB29F54}</author>
    <author>tc={9894BB14-F93B-4CDA-BA18-A963247DE3B7}</author>
    <author>tc={8169F9D0-B82F-4891-B954-2B1D90513884}</author>
    <author>tc={16AF4C9C-24E1-45A6-8218-0DC67B0FFCEA}</author>
    <author>tc={9CA1FC7F-20B2-45E0-9E60-805C136DCC74}</author>
    <author>tc={0E205688-808F-470F-AE9E-32A99C5DBE7D}</author>
    <author>tc={1BC6D753-2A8F-455F-BD63-0EB351B65C81}</author>
    <author>tc={723A97C6-6EEC-4EC6-A761-E5734D74655D}</author>
    <author>tc={36932FDC-4B3C-4865-880A-BC3152DD53B7}</author>
    <author>tc={77FD9C01-BECC-467E-8CBA-881E592F46AF}</author>
    <author>tc={156BFE71-2986-4467-88C8-E7F37D9FB530}</author>
    <author>tc={32C7A495-5052-4A6D-B5A2-2D3F09550409}</author>
    <author>tc={13CEAFB7-4E6E-4D6E-A03B-4DF0D2B4D5F3}</author>
    <author>tc={C7ADA3D5-E81D-454C-98DF-4458DFE8D8E6}</author>
    <author>tc={CDE2B3D9-062D-42AC-A976-5FF860DFB8DE}</author>
    <author>tc={2D466BF5-E54E-4376-96A3-7BE4FE95CD4C}</author>
    <author>tc={FAFAF3B9-0FA5-43D5-AF1D-05411DC9CACE}</author>
    <author>tc={72D01A75-C5B7-489C-A2CF-E31C05ED4B95}</author>
    <author>tc={D15499EC-CF8D-4CDC-AB8E-32835905D3D3}</author>
    <author>tc={F8EE2DD9-F93B-484A-91A7-ED80B38FC460}</author>
    <author>tc={1447666B-6B9D-447A-8EDE-35A66A4890EB}</author>
    <author>tc={94757747-2148-49EB-B89E-0A9BFD7F3704}</author>
  </authors>
  <commentList>
    <comment ref="E2" authorId="0" shapeId="0" xr:uid="{DA48A0F5-6B07-4E7E-AC5B-8F68E99D0902}">
      <text>
        <t>[Threaded comment]
Your version of Excel allows you to read this threaded comment; however, any edits to it will get removed if the file is opened in a newer version of Excel. Learn more: https://go.microsoft.com/fwlink/?linkid=870924
Comment:
    Used one of the upper tier counties in Eastern Ontario as the example here</t>
      </text>
    </comment>
    <comment ref="E7" authorId="1" shapeId="0" xr:uid="{F61BC7D3-8954-4C2A-9C75-5175A3AD4D9E}">
      <text>
        <t>[Threaded comment]
Your version of Excel allows you to read this threaded comment; however, any edits to it will get removed if the file is opened in a newer version of Excel. Learn more: https://go.microsoft.com/fwlink/?linkid=870924
Comment:
    Fictional number included for illustration only</t>
      </text>
    </comment>
    <comment ref="F7" authorId="2" shapeId="0" xr:uid="{FCD67104-BC01-4374-855D-4ECB8FB3CEDE}">
      <text>
        <t>[Threaded comment]
Your version of Excel allows you to read this threaded comment; however, any edits to it will get removed if the file is opened in a newer version of Excel. Learn more: https://go.microsoft.com/fwlink/?linkid=870924
Comment:
    Fictional number included for illustration only</t>
      </text>
    </comment>
    <comment ref="E13" authorId="3" shapeId="0" xr:uid="{8D905F13-4C7D-422B-9B18-9E8F15DC18F0}">
      <text>
        <t xml:space="preserve">[Threaded comment]
Your version of Excel allows you to read this threaded comment; however, any edits to it will get removed if the file is opened in a newer version of Excel. Learn more: https://go.microsoft.com/fwlink/?linkid=870924
Comment:
    This data is fictional and is included for illustration only
</t>
      </text>
    </comment>
    <comment ref="F13" authorId="4" shapeId="0" xr:uid="{1B467ABE-2C2D-4B54-81EC-911655DF0A8C}">
      <text>
        <t>[Threaded comment]
Your version of Excel allows you to read this threaded comment; however, any edits to it will get removed if the file is opened in a newer version of Excel. Learn more: https://go.microsoft.com/fwlink/?linkid=870924
Comment:
    This data is fictional and is included for illustration only</t>
      </text>
    </comment>
    <comment ref="E16" authorId="5" shapeId="0" xr:uid="{E3157750-5FC9-4A31-828B-1D8538DCBC15}">
      <text>
        <t>[Threaded comment]
Your version of Excel allows you to read this threaded comment; however, any edits to it will get removed if the file is opened in a newer version of Excel. Learn more: https://go.microsoft.com/fwlink/?linkid=870924
Comment:
    This information is drawn from EMSI Analyst and is estimated for 2021.</t>
      </text>
    </comment>
    <comment ref="F16" authorId="6" shapeId="0" xr:uid="{7208C0F6-DDBB-4A6A-9B12-92CC8584540B}">
      <text>
        <t>[Threaded comment]
Your version of Excel allows you to read this threaded comment; however, any edits to it will get removed if the file is opened in a newer version of Excel. Learn more: https://go.microsoft.com/fwlink/?linkid=870924
Comment:
    Data is drawn from EMSI Analyst and is estimated to be accurate for 2021; the provincial average is 4.98% across all sectors.</t>
      </text>
    </comment>
    <comment ref="E19" authorId="7" shapeId="0" xr:uid="{B145F436-098F-4728-BD79-9C363E1AABE8}">
      <text>
        <t>[Threaded comment]
Your version of Excel allows you to read this threaded comment; however, any edits to it will get removed if the file is opened in a newer version of Excel. Learn more: https://go.microsoft.com/fwlink/?linkid=870924
Comment:
    This is the EMSI Analyst estimate for 2021. There will be no comparative data in the 2021 census data.</t>
      </text>
    </comment>
    <comment ref="F19" authorId="8" shapeId="0" xr:uid="{B50B6F23-FB8E-435E-B323-4E60C7DBF428}">
      <text>
        <t>[Threaded comment]
Your version of Excel allows you to read this threaded comment; however, any edits to it will get removed if the file is opened in a newer version of Excel. Learn more: https://go.microsoft.com/fwlink/?linkid=870924
Comment:
    This is the EMSI Analyst estimate for 2021. There will be no comparative data in the 2021 census data.</t>
      </text>
    </comment>
    <comment ref="E22" authorId="9" shapeId="0" xr:uid="{5BAFCB63-F68C-480B-98C3-DBB5CA4EAB5A}">
      <text>
        <t>[Threaded comment]
Your version of Excel allows you to read this threaded comment; however, any edits to it will get removed if the file is opened in a newer version of Excel. Learn more: https://go.microsoft.com/fwlink/?linkid=870924
Comment:
    This data is an estimate by EMSI Analyst for 2021. There will be no comparable data in the 2021 Census data.</t>
      </text>
    </comment>
    <comment ref="F22" authorId="10" shapeId="0" xr:uid="{05BB985C-E70D-4B7D-8CA6-A344965CFD2B}">
      <text>
        <t>[Threaded comment]
Your version of Excel allows you to read this threaded comment; however, any edits to it will get removed if the file is opened in a newer version of Excel. Learn more: https://go.microsoft.com/fwlink/?linkid=870924
Comment:
    This data is an estimate from EMSI Analyst for 2021. There will be no comparator data in the 2021 Census data.</t>
      </text>
    </comment>
    <comment ref="E25" authorId="11" shapeId="0" xr:uid="{8BBE3F61-9FBF-4320-A725-0129682D9368}">
      <text>
        <t>[Threaded comment]
Your version of Excel allows you to read this threaded comment; however, any edits to it will get removed if the file is opened in a newer version of Excel. Learn more: https://go.microsoft.com/fwlink/?linkid=870924
Comment:
    This is 2021 census data</t>
      </text>
    </comment>
    <comment ref="F25" authorId="12" shapeId="0" xr:uid="{93786256-A88F-43DF-AD35-2A09D71F2F51}">
      <text>
        <t>[Threaded comment]
Your version of Excel allows you to read this threaded comment; however, any edits to it will get removed if the file is opened in a newer version of Excel. Learn more: https://go.microsoft.com/fwlink/?linkid=870924
Comment:
    This is 2021 data; it is up by roughly 2 per cent since 2016</t>
      </text>
    </comment>
    <comment ref="E28" authorId="13" shapeId="0" xr:uid="{531454BD-4AC1-4151-B3C7-569C7C38B145}">
      <text>
        <t>[Threaded comment]
Your version of Excel allows you to read this threaded comment; however, any edits to it will get removed if the file is opened in a newer version of Excel. Learn more: https://go.microsoft.com/fwlink/?linkid=870924
Comment:
    This data is fictional and is used for illustration purposes only</t>
      </text>
    </comment>
    <comment ref="F28" authorId="14" shapeId="0" xr:uid="{DDED6C67-EA0F-49A2-9FF1-50EC3019183A}">
      <text>
        <t>[Threaded comment]
Your version of Excel allows you to read this threaded comment; however, any edits to it will get removed if the file is opened in a newer version of Excel. Learn more: https://go.microsoft.com/fwlink/?linkid=870924
Comment:
    This data is fictional and is used for illustration purposes only</t>
      </text>
    </comment>
    <comment ref="E34" authorId="15" shapeId="0" xr:uid="{C8CAA183-8BE3-4D54-B03A-E616ED5C102B}">
      <text>
        <t>[Threaded comment]
Your version of Excel allows you to read this threaded comment; however, any edits to it will get removed if the file is opened in a newer version of Excel. Learn more: https://go.microsoft.com/fwlink/?linkid=870924
Comment:
    For this community, the workforce as a share of total population has shrunk by almost 3 per cent since 2016.</t>
      </text>
    </comment>
    <comment ref="F34" authorId="16" shapeId="0" xr:uid="{1DEE60C2-C02C-4465-A202-C6A54319419F}">
      <text>
        <t>[Threaded comment]
Your version of Excel allows you to read this threaded comment; however, any edits to it will get removed if the file is opened in a newer version of Excel. Learn more: https://go.microsoft.com/fwlink/?linkid=870924
Comment:
    This is 2021 census data. This is down by roughly 2 per cent since 2016.</t>
      </text>
    </comment>
    <comment ref="E37" authorId="17" shapeId="0" xr:uid="{64E192DF-F17F-4C60-A199-5FC73DB29F54}">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becomes available; comparing the two numbers could be instructive</t>
      </text>
    </comment>
    <comment ref="F37" authorId="18" shapeId="0" xr:uid="{9894BB14-F93B-4CDA-BA18-A963247DE3B7}">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comparing 2016 and 2021 data could be instructive.</t>
      </text>
    </comment>
    <comment ref="E40" authorId="19" shapeId="0" xr:uid="{8169F9D0-B82F-4891-B954-2B1D90513884}">
      <text>
        <t>[Threaded comment]
Your version of Excel allows you to read this threaded comment; however, any edits to it will get removed if the file is opened in a newer version of Excel. Learn more: https://go.microsoft.com/fwlink/?linkid=870924
Comment:
    This is 2021 census data</t>
      </text>
    </comment>
    <comment ref="F40" authorId="20" shapeId="0" xr:uid="{16AF4C9C-24E1-45A6-8218-0DC67B0FFCEA}">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2021 data will be more useful looking forward to understand the scale of labour force challenges due to retirements than 2016</t>
      </text>
    </comment>
    <comment ref="E43" authorId="21" shapeId="0" xr:uid="{9CA1FC7F-20B2-45E0-9E60-805C136DCC74}">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43" authorId="22" shapeId="0" xr:uid="{0E205688-808F-470F-AE9E-32A99C5DBE7D}">
      <text>
        <t>[Threaded comment]
Your version of Excel allows you to read this threaded comment; however, any edits to it will get removed if the file is opened in a newer version of Excel. Learn more: https://go.microsoft.com/fwlink/?linkid=870924
Comment:
    Used 2016 Census Date Until 2021 Census data is available; particular indicator is constructed to focus on share of population that is most vulnerable to unemployemtn and income loss/low income</t>
      </text>
    </comment>
    <comment ref="E52" authorId="23" shapeId="0" xr:uid="{1BC6D753-2A8F-455F-BD63-0EB351B65C81}">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52" authorId="24" shapeId="0" xr:uid="{723A97C6-6EEC-4EC6-A761-E5734D74655D}">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is available</t>
      </text>
    </comment>
    <comment ref="E55" authorId="25" shapeId="0" xr:uid="{36932FDC-4B3C-4865-880A-BC3152DD53B7}">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55" authorId="26" shapeId="0" xr:uid="{77FD9C01-BECC-467E-8CBA-881E592F46AF}">
      <text>
        <t>[Threaded comment]
Your version of Excel allows you to read this threaded comment; however, any edits to it will get removed if the file is opened in a newer version of Excel. Learn more: https://go.microsoft.com/fwlink/?linkid=870924
Comment:
    Using 2016 Census data until 2016 census data becomes available; this indicator can be used to gauge financial stress for lower income groups</t>
      </text>
    </comment>
    <comment ref="E58" authorId="27" shapeId="0" xr:uid="{156BFE71-2986-4467-88C8-E7F37D9FB530}">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58" authorId="28" shapeId="0" xr:uid="{32C7A495-5052-4A6D-B5A2-2D3F09550409}">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measuring the change between 2016 and 2021 would also be instructive</t>
      </text>
    </comment>
    <comment ref="E62" authorId="29" shapeId="0" xr:uid="{13CEAFB7-4E6E-4D6E-A03B-4DF0D2B4D5F3}">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62" authorId="30" shapeId="0" xr:uid="{C7ADA3D5-E81D-454C-98DF-4458DFE8D8E6}">
      <text>
        <t>[Threaded comment]
Your version of Excel allows you to read this threaded comment; however, any edits to it will get removed if the file is opened in a newer version of Excel. Learn more: https://go.microsoft.com/fwlink/?linkid=870924
Comment:
    Using 2016 data until 2021 date becomes available; assessing change between 2016 and 2021 would be insightful</t>
      </text>
    </comment>
    <comment ref="E66" authorId="31" shapeId="0" xr:uid="{CDE2B3D9-062D-42AC-A976-5FF860DFB8DE}">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t>
      </text>
    </comment>
    <comment ref="F66" authorId="32" shapeId="0" xr:uid="{2D466BF5-E54E-4376-96A3-7BE4FE95CD4C}">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becomes available</t>
      </text>
    </comment>
    <comment ref="E67" authorId="33" shapeId="0" xr:uid="{FAFAF3B9-0FA5-43D5-AF1D-05411DC9CACE}">
      <text>
        <t>[Threaded comment]
Your version of Excel allows you to read this threaded comment; however, any edits to it will get removed if the file is opened in a newer version of Excel. Learn more: https://go.microsoft.com/fwlink/?linkid=870924
Comment:
    This is the EMSI Analyst estimate for the same community in 2021; we will be able to compare once the 2021 Census data is released.</t>
      </text>
    </comment>
    <comment ref="F67" authorId="34" shapeId="0" xr:uid="{72D01A75-C5B7-489C-A2CF-E31C05ED4B95}">
      <text>
        <t>[Threaded comment]
Your version of Excel allows you to read this threaded comment; however, any edits to it will get removed if the file is opened in a newer version of Excel. Learn more: https://go.microsoft.com/fwlink/?linkid=870924
Comment:
    This is the EMSI Analyst estimate for 2021.</t>
      </text>
    </comment>
    <comment ref="E69" authorId="35" shapeId="0" xr:uid="{D15499EC-CF8D-4CDC-AB8E-32835905D3D3}">
      <text>
        <t>[Threaded comment]
Your version of Excel allows you to read this threaded comment; however, any edits to it will get removed if the file is opened in a newer version of Excel. Learn more: https://go.microsoft.com/fwlink/?linkid=870924
Comment:
    This postings intensity ratio is provided by EMSI Analyst for the Feb 2019 to Feb 2022 period.</t>
      </text>
    </comment>
    <comment ref="F69" authorId="36" shapeId="0" xr:uid="{F8EE2DD9-F93B-484A-91A7-ED80B38FC460}">
      <text>
        <t>[Threaded comment]
Your version of Excel allows you to read this threaded comment; however, any edits to it will get removed if the file is opened in a newer version of Excel. Learn more: https://go.microsoft.com/fwlink/?linkid=870924
Comment:
    This is the intensity for all occupations in the February 2019 to 2022 period.</t>
      </text>
    </comment>
    <comment ref="E72" authorId="37" shapeId="0" xr:uid="{1447666B-6B9D-447A-8EDE-35A66A4890EB}">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comes out; comparing 2016 and 2021 data could be instructive</t>
      </text>
    </comment>
    <comment ref="F72" authorId="38" shapeId="0" xr:uid="{94757747-2148-49EB-B89E-0A9BFD7F3704}">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becomes available later this year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tc={04AA07F0-74AF-4969-AB49-4E6F1E26E251}</author>
    <author>tc={BEF256EE-B4F0-49B8-866C-ECF34C565E0D}</author>
    <author>tc={D676A342-CD64-418C-8433-853091BC54CC}</author>
    <author>tc={B7A54E7C-519A-47E5-B2BE-FEB4A0C1E8AE}</author>
    <author>tc={EC46806F-5B56-4B2D-A3F2-E9BBA6859622}</author>
    <author>tc={314F09B2-BED7-433B-8ABC-9551FE697BD0}</author>
    <author>tc={F91B417F-F64D-4C15-9057-D173F63500D5}</author>
    <author>tc={7137E5C2-32BB-43A2-B613-F7025742A1A7}</author>
    <author>tc={E0FD2EB0-AB5F-4AD2-98BE-468F6AFDB94C}</author>
    <author>tc={AEEA4B5E-BAD5-45D9-9E93-2AC77ACCC928}</author>
    <author>tc={DA8213D6-4278-450F-8718-BA7C21262938}</author>
    <author>tc={EB2DB9CD-CA6C-430B-9D53-072731A288A1}</author>
    <author>tc={395AFDB6-7EA1-4808-9668-2FC4237C5811}</author>
    <author>tc={E15119F6-1477-48EE-8C51-13D66AF0ACFD}</author>
    <author>tc={38D74D34-8DF0-4306-9D56-73A1A6CCFB1F}</author>
    <author>tc={97F7C3B7-A364-4788-8CC6-90338D1CB0F0}</author>
    <author>tc={C81DDD4D-5194-4153-9ED2-A6002D4756BB}</author>
    <author>tc={417E0FC0-D347-41AA-B9DB-E59F0AB9DD09}</author>
    <author>tc={DEF0724B-3C17-43E1-9680-55FAD633E1D5}</author>
    <author>tc={757609B7-EC1B-4FB8-80CA-9410EAB23AB0}</author>
  </authors>
  <commentList>
    <comment ref="D2" authorId="0" shapeId="0" xr:uid="{04AA07F0-74AF-4969-AB49-4E6F1E26E251}">
      <text>
        <t>[Threaded comment]
Your version of Excel allows you to read this threaded comment; however, any edits to it will get removed if the file is opened in a newer version of Excel. Learn more: https://go.microsoft.com/fwlink/?linkid=870924
Comment:
    Used one of the upper tier counties in Eastern Ontario as the example here</t>
      </text>
    </comment>
    <comment ref="E7" authorId="1" shapeId="0" xr:uid="{BEF256EE-B4F0-49B8-866C-ECF34C565E0D}">
      <text>
        <t>[Threaded comment]
Your version of Excel allows you to read this threaded comment; however, any edits to it will get removed if the file is opened in a newer version of Excel. Learn more: https://go.microsoft.com/fwlink/?linkid=870924
Comment:
    Fictional number included for illustration only</t>
      </text>
    </comment>
    <comment ref="E13" authorId="2" shapeId="0" xr:uid="{D676A342-CD64-418C-8433-853091BC54CC}">
      <text>
        <t>[Threaded comment]
Your version of Excel allows you to read this threaded comment; however, any edits to it will get removed if the file is opened in a newer version of Excel. Learn more: https://go.microsoft.com/fwlink/?linkid=870924
Comment:
    This data is fictional and is included for illustration only</t>
      </text>
    </comment>
    <comment ref="E16" authorId="3" shapeId="0" xr:uid="{B7A54E7C-519A-47E5-B2BE-FEB4A0C1E8AE}">
      <text>
        <t>[Threaded comment]
Your version of Excel allows you to read this threaded comment; however, any edits to it will get removed if the file is opened in a newer version of Excel. Learn more: https://go.microsoft.com/fwlink/?linkid=870924
Comment:
    Data is drawn from EMSI Analyst and is estimated to be accurate for 2021; the provincial average is 4.98% across all sectors.</t>
      </text>
    </comment>
    <comment ref="E19" authorId="4" shapeId="0" xr:uid="{EC46806F-5B56-4B2D-A3F2-E9BBA6859622}">
      <text>
        <t>[Threaded comment]
Your version of Excel allows you to read this threaded comment; however, any edits to it will get removed if the file is opened in a newer version of Excel. Learn more: https://go.microsoft.com/fwlink/?linkid=870924
Comment:
    This is the EMSI Analyst estimate for 2021. There will be no comparative data in the 2021 census data.</t>
      </text>
    </comment>
    <comment ref="E22" authorId="5" shapeId="0" xr:uid="{314F09B2-BED7-433B-8ABC-9551FE697BD0}">
      <text>
        <t>[Threaded comment]
Your version of Excel allows you to read this threaded comment; however, any edits to it will get removed if the file is opened in a newer version of Excel. Learn more: https://go.microsoft.com/fwlink/?linkid=870924
Comment:
    This data is an estimate from EMSI Analyst for 2021. There will be no comparator data in the 2021 Census data.</t>
      </text>
    </comment>
    <comment ref="E25" authorId="6" shapeId="0" xr:uid="{F91B417F-F64D-4C15-9057-D173F63500D5}">
      <text>
        <t>[Threaded comment]
Your version of Excel allows you to read this threaded comment; however, any edits to it will get removed if the file is opened in a newer version of Excel. Learn more: https://go.microsoft.com/fwlink/?linkid=870924
Comment:
    This is 2021 data; it is up by roughly 2 per cent since 2016</t>
      </text>
    </comment>
    <comment ref="E28" authorId="7" shapeId="0" xr:uid="{7137E5C2-32BB-43A2-B613-F7025742A1A7}">
      <text>
        <t>[Threaded comment]
Your version of Excel allows you to read this threaded comment; however, any edits to it will get removed if the file is opened in a newer version of Excel. Learn more: https://go.microsoft.com/fwlink/?linkid=870924
Comment:
    This data is fictional and is used for illustration purposes only</t>
      </text>
    </comment>
    <comment ref="E34" authorId="8" shapeId="0" xr:uid="{E0FD2EB0-AB5F-4AD2-98BE-468F6AFDB94C}">
      <text>
        <t>[Threaded comment]
Your version of Excel allows you to read this threaded comment; however, any edits to it will get removed if the file is opened in a newer version of Excel. Learn more: https://go.microsoft.com/fwlink/?linkid=870924
Comment:
    This is 2021 census data. This is down by roughly 2 per cent since 2016.</t>
      </text>
    </comment>
    <comment ref="E37" authorId="9" shapeId="0" xr:uid="{AEEA4B5E-BAD5-45D9-9E93-2AC77ACCC928}">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comparing 2016 and 2021 data could be instructive.</t>
      </text>
    </comment>
    <comment ref="E40" authorId="10" shapeId="0" xr:uid="{DA8213D6-4278-450F-8718-BA7C21262938}">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2021 data will be more useful looking forward to understand the scale of labour force challenges due to retirements than 2016</t>
      </text>
    </comment>
    <comment ref="E43" authorId="11" shapeId="0" xr:uid="{EB2DB9CD-CA6C-430B-9D53-072731A288A1}">
      <text>
        <t>[Threaded comment]
Your version of Excel allows you to read this threaded comment; however, any edits to it will get removed if the file is opened in a newer version of Excel. Learn more: https://go.microsoft.com/fwlink/?linkid=870924
Comment:
    Used 2016 Census Date Until 2021 Census data is available; particular indicator is constructed to focus on share of population that is most vulnerable to unemployemtn and income loss/low income</t>
      </text>
    </comment>
    <comment ref="E52" authorId="12" shapeId="0" xr:uid="{395AFDB6-7EA1-4808-9668-2FC4237C5811}">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is available</t>
      </text>
    </comment>
    <comment ref="E55" authorId="13" shapeId="0" xr:uid="{E15119F6-1477-48EE-8C51-13D66AF0ACFD}">
      <text>
        <t>[Threaded comment]
Your version of Excel allows you to read this threaded comment; however, any edits to it will get removed if the file is opened in a newer version of Excel. Learn more: https://go.microsoft.com/fwlink/?linkid=870924
Comment:
    Using 2016 Census data until 2016 census data becomes available; this indicator can be used to gauge financial stress for lower income groups</t>
      </text>
    </comment>
    <comment ref="E58" authorId="14" shapeId="0" xr:uid="{38D74D34-8DF0-4306-9D56-73A1A6CCFB1F}">
      <text>
        <t>[Threaded comment]
Your version of Excel allows you to read this threaded comment; however, any edits to it will get removed if the file is opened in a newer version of Excel. Learn more: https://go.microsoft.com/fwlink/?linkid=870924
Comment:
    Used 2016 Census data until 2021 Census data becomes available; measuring the change between 2016 and 2021 would also be instructive</t>
      </text>
    </comment>
    <comment ref="E62" authorId="15" shapeId="0" xr:uid="{97F7C3B7-A364-4788-8CC6-90338D1CB0F0}">
      <text>
        <t>[Threaded comment]
Your version of Excel allows you to read this threaded comment; however, any edits to it will get removed if the file is opened in a newer version of Excel. Learn more: https://go.microsoft.com/fwlink/?linkid=870924
Comment:
    Using 2016 data until 2021 date becomes available; assessing change between 2016 and 2021 would be insightful</t>
      </text>
    </comment>
    <comment ref="E66" authorId="16" shapeId="0" xr:uid="{C81DDD4D-5194-4153-9ED2-A6002D4756BB}">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becomes available</t>
      </text>
    </comment>
    <comment ref="E67" authorId="17" shapeId="0" xr:uid="{417E0FC0-D347-41AA-B9DB-E59F0AB9DD09}">
      <text>
        <t>[Threaded comment]
Your version of Excel allows you to read this threaded comment; however, any edits to it will get removed if the file is opened in a newer version of Excel. Learn more: https://go.microsoft.com/fwlink/?linkid=870924
Comment:
    This is the EMSI Analyst estimate for 2021.</t>
      </text>
    </comment>
    <comment ref="E69" authorId="18" shapeId="0" xr:uid="{DEF0724B-3C17-43E1-9680-55FAD633E1D5}">
      <text>
        <t>[Threaded comment]
Your version of Excel allows you to read this threaded comment; however, any edits to it will get removed if the file is opened in a newer version of Excel. Learn more: https://go.microsoft.com/fwlink/?linkid=870924
Comment:
    This is the intensity for all occupations in the February 2019 to 2022 period.</t>
      </text>
    </comment>
    <comment ref="E72" authorId="19" shapeId="0" xr:uid="{757609B7-EC1B-4FB8-80CA-9410EAB23AB0}">
      <text>
        <t>[Threaded comment]
Your version of Excel allows you to read this threaded comment; however, any edits to it will get removed if the file is opened in a newer version of Excel. Learn more: https://go.microsoft.com/fwlink/?linkid=870924
Comment:
    Using 2016 Census data until 2021 Census data becomes available later this year</t>
      </text>
    </comment>
  </commentList>
</comments>
</file>

<file path=xl/sharedStrings.xml><?xml version="1.0" encoding="utf-8"?>
<sst xmlns="http://schemas.openxmlformats.org/spreadsheetml/2006/main" count="870" uniqueCount="487">
  <si>
    <t>A</t>
  </si>
  <si>
    <t>B</t>
  </si>
  <si>
    <t>C</t>
  </si>
  <si>
    <t>D</t>
  </si>
  <si>
    <t>E</t>
  </si>
  <si>
    <t>Points</t>
  </si>
  <si>
    <t>F</t>
  </si>
  <si>
    <t>Other________________________________________</t>
  </si>
  <si>
    <t>Total</t>
  </si>
  <si>
    <t>Percentage of Total</t>
  </si>
  <si>
    <t>(no priority implied by order presented; check yes/no based on your organization's/community's priorities)</t>
  </si>
  <si>
    <t>Aspect of Resilience</t>
  </si>
  <si>
    <t>Natural disasters (ex. extreme weather events and aftermath)</t>
  </si>
  <si>
    <t>Community health (ex. pandemics or other biological agents)</t>
  </si>
  <si>
    <t>Type of Shock</t>
  </si>
  <si>
    <t>Check yes if applicable</t>
  </si>
  <si>
    <t>Environmental shocks (ex. water supply/quality, air quality, biodiversity)</t>
  </si>
  <si>
    <t>Financial shocks (ex. inflation/deflation, capital/liquidity crises)</t>
  </si>
  <si>
    <t>G</t>
  </si>
  <si>
    <t>H</t>
  </si>
  <si>
    <t>Other_________________________________________________________</t>
  </si>
  <si>
    <t>Economic shocks (ex. supply chain disruptions, policy-driven impacts)</t>
  </si>
  <si>
    <t>Stage of Resilience</t>
  </si>
  <si>
    <t>Planning/being prepared</t>
  </si>
  <si>
    <t>Absorption of immediate impact</t>
  </si>
  <si>
    <t>Adaptation to new circumstances</t>
  </si>
  <si>
    <t>Learning and adjusting resilience processes</t>
  </si>
  <si>
    <t>Anticipation/ability for foresee shocks</t>
  </si>
  <si>
    <t>Thriving in new circumstances</t>
  </si>
  <si>
    <t>Other_____________________________________</t>
  </si>
  <si>
    <t>Recovery from immediate impact</t>
  </si>
  <si>
    <t>To own baseline only, over time</t>
  </si>
  <si>
    <t>Compared to own long-term aspirations</t>
  </si>
  <si>
    <t>Other_______________________________</t>
  </si>
  <si>
    <t>To other similar communities or regions</t>
  </si>
  <si>
    <t>Baseline</t>
  </si>
  <si>
    <t>Financial Capacity</t>
  </si>
  <si>
    <t>Governance Processes</t>
  </si>
  <si>
    <t>Innovation Capacity</t>
  </si>
  <si>
    <t>Anticipation Capacity</t>
  </si>
  <si>
    <t>Digital Connectivity</t>
  </si>
  <si>
    <t>Highly Concentrated</t>
  </si>
  <si>
    <t>High Vulnerability</t>
  </si>
  <si>
    <t>Robust Capacity</t>
  </si>
  <si>
    <t>Limited Capacity</t>
  </si>
  <si>
    <t>Well-served</t>
  </si>
  <si>
    <t>Poorly served</t>
  </si>
  <si>
    <t>Foresight/Predictive Capacity</t>
  </si>
  <si>
    <t>Historical Capacity</t>
  </si>
  <si>
    <t>Broad and Deep</t>
  </si>
  <si>
    <t>Collaborative, Responsive</t>
  </si>
  <si>
    <t>Limited</t>
  </si>
  <si>
    <t>Economic Structure</t>
  </si>
  <si>
    <t>Need a graph with at least four data points (ex percentage of "number of books, cost per book and proft"</t>
  </si>
  <si>
    <t>Define "ideal" or target diversification</t>
  </si>
  <si>
    <t>Number of employees in top 3 sectors, percentage of all employment in jurisdiction; number of sectors with at least 5 percent of employment (otherwise too diversified)</t>
  </si>
  <si>
    <t>Labour Force Mobility</t>
  </si>
  <si>
    <t>Goal is to create interactive scroll bars that allow a municipality to set drop their baseline into position and then use the scroll bar to set a target.</t>
  </si>
  <si>
    <t>Measure</t>
  </si>
  <si>
    <t>Comparator</t>
  </si>
  <si>
    <t>Indicator</t>
  </si>
  <si>
    <t>Ratio</t>
  </si>
  <si>
    <t>Provincial Percentage (2021)</t>
  </si>
  <si>
    <t>Local Percentage (2021)</t>
  </si>
  <si>
    <t>Ratio less than one</t>
  </si>
  <si>
    <t>Declining ratio over time</t>
  </si>
  <si>
    <t>Sign of Progress</t>
  </si>
  <si>
    <t>Preference</t>
  </si>
  <si>
    <t>Ratio over one</t>
  </si>
  <si>
    <t>(Percentage of small businesses compared to total employment locations)</t>
  </si>
  <si>
    <t>Increasing local percentage over time</t>
  </si>
  <si>
    <t>Rationale for Inclusion</t>
  </si>
  <si>
    <t>Statistics Canada</t>
  </si>
  <si>
    <t>Limestone Analytics; Statistics Canada</t>
  </si>
  <si>
    <t>Divided opinion (Limestone and Smith School)</t>
  </si>
  <si>
    <t>Some evidence in Limestone Analytics' work</t>
  </si>
  <si>
    <t xml:space="preserve">Relative Unemployment Rate </t>
  </si>
  <si>
    <t>(Percentage of 55-64 Age Group As Share of Working Age Population)</t>
  </si>
  <si>
    <t>Statistics Canada (measure of vulnerability)</t>
  </si>
  <si>
    <t>Ratio under one</t>
  </si>
  <si>
    <t>Decreasing ratio over time</t>
  </si>
  <si>
    <t>Recruitment Intensity</t>
  </si>
  <si>
    <t>Job Postings Intensity (Number of Postings "Locations"/Unique Posting)</t>
  </si>
  <si>
    <t>(Local unemployment rate compared to provincial average)</t>
  </si>
  <si>
    <t>(Percentage of Population based on Low-income measure after-tax;</t>
  </si>
  <si>
    <t>add all age groups together: 0-17; 18-64; 65 and over)</t>
  </si>
  <si>
    <t>(For Employed Labour Force Aged 15 years and over)</t>
  </si>
  <si>
    <t>Core Buffer Industry Concentration</t>
  </si>
  <si>
    <t>(Use Percentage of Population 15 Years and Over without a certificate, diploma or degree; instead of Mean number of years of schooling)</t>
  </si>
  <si>
    <t>Percentage of Occupied Private Dwellings with Major Repairs Needed</t>
  </si>
  <si>
    <t>(Number of households needing major repair/Total number of households)</t>
  </si>
  <si>
    <t>Percentage of Tenants Spending 30% or More of Income on Shelter Costs</t>
  </si>
  <si>
    <t>(Non-reserve, non-farm private dwellings)</t>
  </si>
  <si>
    <t>(Percentage of population that had moved within the past year --- place of residence)</t>
  </si>
  <si>
    <r>
      <t xml:space="preserve">(Percentage of total </t>
    </r>
    <r>
      <rPr>
        <b/>
        <sz val="10"/>
        <color theme="1"/>
        <rFont val="Calibri"/>
        <family val="2"/>
        <scheme val="minor"/>
      </rPr>
      <t>employment</t>
    </r>
    <r>
      <rPr>
        <sz val="10"/>
        <color theme="1"/>
        <rFont val="Calibri"/>
        <family val="2"/>
        <scheme val="minor"/>
      </rPr>
      <t xml:space="preserve"> in construction, healthcare, public administration and agriculture)</t>
    </r>
  </si>
  <si>
    <t>(Percentage of persons aged 15 to 64 years as share of total population)</t>
  </si>
  <si>
    <t>Category</t>
  </si>
  <si>
    <t>Labour Market</t>
  </si>
  <si>
    <t>Economic/Sector</t>
  </si>
  <si>
    <t>Economic and Social Vulnerability</t>
  </si>
  <si>
    <t>Worked at Home (Before the Shock)</t>
  </si>
  <si>
    <t>Limestone Analytics; different indicator</t>
  </si>
  <si>
    <t>Indicator of economic stress; related to housing</t>
  </si>
  <si>
    <t>Declining local percentage over time</t>
  </si>
  <si>
    <t>Indicator of economic stress; social vulnerability</t>
  </si>
  <si>
    <t>Indicator of responsiveness to stresses</t>
  </si>
  <si>
    <t>Indicator of 'built-in' resilience/lack of vulnerability</t>
  </si>
  <si>
    <t>Change after shock</t>
  </si>
  <si>
    <t>Change during/after shock</t>
  </si>
  <si>
    <t>Prevalence of Low Income Population</t>
  </si>
  <si>
    <t>(Number of sectors with at least 5 per cent of the total labour force)</t>
  </si>
  <si>
    <t>One of the most universally supported indicators</t>
  </si>
  <si>
    <t>Within 20% of provincial ratio</t>
  </si>
  <si>
    <t>Changing ratio over time in relation to local target</t>
  </si>
  <si>
    <t>This is a measure of concentration too</t>
  </si>
  <si>
    <t>This could go with concentration and supply chain/transportation &amp; logistics</t>
  </si>
  <si>
    <r>
      <t xml:space="preserve">Lessen </t>
    </r>
    <r>
      <rPr>
        <i/>
        <sz val="11"/>
        <color theme="1"/>
        <rFont val="Calibri"/>
        <family val="2"/>
        <scheme val="minor"/>
      </rPr>
      <t>duration</t>
    </r>
    <r>
      <rPr>
        <sz val="11"/>
        <color theme="1"/>
        <rFont val="Calibri"/>
        <family val="2"/>
        <scheme val="minor"/>
      </rPr>
      <t xml:space="preserve"> of shocks (bounce back faster)</t>
    </r>
  </si>
  <si>
    <r>
      <t xml:space="preserve">Lessen </t>
    </r>
    <r>
      <rPr>
        <i/>
        <sz val="11"/>
        <color theme="1"/>
        <rFont val="Calibri"/>
        <family val="2"/>
        <scheme val="minor"/>
      </rPr>
      <t xml:space="preserve">severity </t>
    </r>
    <r>
      <rPr>
        <sz val="11"/>
        <color theme="1"/>
        <rFont val="Calibri"/>
        <family val="2"/>
        <scheme val="minor"/>
      </rPr>
      <t>of shocks (blunt the impact)</t>
    </r>
  </si>
  <si>
    <r>
      <rPr>
        <i/>
        <sz val="11"/>
        <color theme="1"/>
        <rFont val="Calibri"/>
        <family val="2"/>
        <scheme val="minor"/>
      </rPr>
      <t>Avoid</t>
    </r>
    <r>
      <rPr>
        <sz val="11"/>
        <color theme="1"/>
        <rFont val="Calibri"/>
        <family val="2"/>
        <scheme val="minor"/>
      </rPr>
      <t xml:space="preserve"> shocks as much as possible</t>
    </r>
  </si>
  <si>
    <r>
      <t xml:space="preserve">Better </t>
    </r>
    <r>
      <rPr>
        <i/>
        <sz val="11"/>
        <color theme="1"/>
        <rFont val="Calibri"/>
        <family val="2"/>
        <scheme val="minor"/>
      </rPr>
      <t xml:space="preserve">anticipate </t>
    </r>
    <r>
      <rPr>
        <sz val="11"/>
        <color theme="1"/>
        <rFont val="Calibri"/>
        <family val="2"/>
        <scheme val="minor"/>
      </rPr>
      <t>and prepare for shocks</t>
    </r>
  </si>
  <si>
    <r>
      <t xml:space="preserve">Move to </t>
    </r>
    <r>
      <rPr>
        <i/>
        <sz val="11"/>
        <color theme="1"/>
        <rFont val="Calibri"/>
        <family val="2"/>
        <scheme val="minor"/>
      </rPr>
      <t>higher level of performance</t>
    </r>
    <r>
      <rPr>
        <sz val="11"/>
        <color theme="1"/>
        <rFont val="Calibri"/>
        <family val="2"/>
        <scheme val="minor"/>
      </rPr>
      <t xml:space="preserve"> after recovery</t>
    </r>
  </si>
  <si>
    <t xml:space="preserve"> (write in your preference)</t>
  </si>
  <si>
    <r>
      <rPr>
        <i/>
        <sz val="11"/>
        <color theme="1"/>
        <rFont val="Calibri"/>
        <family val="2"/>
        <scheme val="minor"/>
      </rPr>
      <t>Survival</t>
    </r>
    <r>
      <rPr>
        <sz val="11"/>
        <color theme="1"/>
        <rFont val="Calibri"/>
        <family val="2"/>
        <scheme val="minor"/>
      </rPr>
      <t xml:space="preserve"> (keep businesses, organizations "alive")</t>
    </r>
  </si>
  <si>
    <t>Print landscape</t>
  </si>
  <si>
    <t>Natural Disasters: emphasize infrastructure, "backups", emergency food, shelter and medical stockpiles, disaster financial relief, supply chains and transportation</t>
  </si>
  <si>
    <t>Financial shocks: emphasize savings and reserves, emergency financial relief, employment supports, short-term cash flow supports</t>
  </si>
  <si>
    <t xml:space="preserve">Community health shocks: </t>
  </si>
  <si>
    <t>of the highest importance for including in resilience analysis.)</t>
  </si>
  <si>
    <t>Impacts of climate change (ex. local/regional effects)</t>
  </si>
  <si>
    <t>Enter number 0 to 10 for each type of shock</t>
  </si>
  <si>
    <t>Labour market shocks (ex. major layoffs, judicial decisions)</t>
  </si>
  <si>
    <t>Shocks to social or political stability (ex. referenda)</t>
  </si>
  <si>
    <t>Anticipation requires either predictive capabilities, the willingness to take action before a shock hits, and attention to "building in" capacities that are common to most shocks; path dependant thinking helps here</t>
  </si>
  <si>
    <t>Planning requires identification of specific scenarios that are "most likely" to occur in the next 5-10 years</t>
  </si>
  <si>
    <t xml:space="preserve">(Assign a number to the importance of each standard in terms of using it as way to measure development of </t>
  </si>
  <si>
    <t>Enter zero "0" for any type of shock  you do not to include it in resilience analysis; enter 10 if the shock is</t>
  </si>
  <si>
    <t xml:space="preserve">Resilience in your community or region  Enter zero "0" for any type of measurement or comparator you do not </t>
  </si>
  <si>
    <t xml:space="preserve">want to use in resilience analysis; enter 10 if the measurement or comparator is of the highest importance for </t>
  </si>
  <si>
    <t>use in resilience analysis.)</t>
  </si>
  <si>
    <t>To provincial average, median or other value</t>
  </si>
  <si>
    <t>To national average, median or other value</t>
  </si>
  <si>
    <t>To industry average, median or other value</t>
  </si>
  <si>
    <t>To international standard or other value</t>
  </si>
  <si>
    <t>(no priority implied by order presented; allocate 80 points to the following goals of a resilience strategy)</t>
  </si>
  <si>
    <t>Prioritizing Types of Shocks for Resilience Purposes</t>
  </si>
  <si>
    <t>Identifying Our Resilience Goals</t>
  </si>
  <si>
    <t>Q2. To What Types of Shocks Do We Want to Develop or Improve Resilience?</t>
  </si>
  <si>
    <t xml:space="preserve">   The Phases of A Shock and Recovery That Resilience Thinking Could Influence</t>
  </si>
  <si>
    <t>Identifying Shock Phases for Focusing Resilience Thinking</t>
  </si>
  <si>
    <t xml:space="preserve">(Assign a number to the importance of each shock in terms of addressing it with the Resilience Thinking. </t>
  </si>
  <si>
    <t>Can look at these aspects of resilience from any of three perspectives:</t>
  </si>
  <si>
    <t>a) The overall economy</t>
  </si>
  <si>
    <t>b) The local/regional labour market</t>
  </si>
  <si>
    <t>c) The local/regional community</t>
  </si>
  <si>
    <t>Q1. What Aspects of Resilience Are Most (or Least) Important to Our Community/Region?</t>
  </si>
  <si>
    <t>Please complete only the Points</t>
  </si>
  <si>
    <t>column; the percentages will calculate</t>
  </si>
  <si>
    <t>automatically</t>
  </si>
  <si>
    <t>Legend</t>
  </si>
  <si>
    <t>Question: can I incorporate a self-generated list in rank order?</t>
  </si>
  <si>
    <t>Maximum = 80</t>
  </si>
  <si>
    <t>Maximum = 90</t>
  </si>
  <si>
    <t>Q3. Which Phase(s) of Shock and Recovery Do We Want to Include In Resilience Planning?</t>
  </si>
  <si>
    <t>Deciding what stage(s) of resilience we want to include in our planning can help us choose the ways we measure progress in building resilience economies, labour markets and communities.  allocate our time and other resources. Looking at the stages of resilience can also help us allocate our time and other resources to taking actions that will lead to achieving our resilience goals.</t>
  </si>
  <si>
    <t>Type of Measure</t>
  </si>
  <si>
    <t>Enter number 0 to 10 for each type of measure</t>
  </si>
  <si>
    <t>This graph is automatically generated when you enter your numbers for Question 4.</t>
  </si>
  <si>
    <t>This graph is automatically generated when you enter your numbers for Question 2.</t>
  </si>
  <si>
    <t>This graph is automatically generated when you enter your numbers for Question 1.</t>
  </si>
  <si>
    <r>
      <t xml:space="preserve">Take opportunity to </t>
    </r>
    <r>
      <rPr>
        <i/>
        <sz val="11"/>
        <color theme="1"/>
        <rFont val="Calibri"/>
        <family val="2"/>
        <scheme val="minor"/>
      </rPr>
      <t>leapfrog</t>
    </r>
    <r>
      <rPr>
        <sz val="11"/>
        <color theme="1"/>
        <rFont val="Calibri"/>
        <family val="2"/>
        <scheme val="minor"/>
      </rPr>
      <t xml:space="preserve"> ahead</t>
    </r>
  </si>
  <si>
    <t>Narrow and Limited</t>
  </si>
  <si>
    <t>Labour Force Engagement</t>
  </si>
  <si>
    <t>Entrepreneurship and Small Business</t>
  </si>
  <si>
    <t>Highly-Skilled Workforce</t>
  </si>
  <si>
    <t>Extensive</t>
  </si>
  <si>
    <t>and Access to Capital</t>
  </si>
  <si>
    <t>Limited Reserves</t>
  </si>
  <si>
    <t>Significant Reserves</t>
  </si>
  <si>
    <t>Silo'd and Slow</t>
  </si>
  <si>
    <t xml:space="preserve"> (Regional Affordability)</t>
  </si>
  <si>
    <t xml:space="preserve">Low Vulnerability </t>
  </si>
  <si>
    <t>(Regional Affordability)</t>
  </si>
  <si>
    <t>(Age Profile)</t>
  </si>
  <si>
    <t>Community Well-Being</t>
  </si>
  <si>
    <t>Isolated</t>
  </si>
  <si>
    <t>Strong Social Connections/</t>
  </si>
  <si>
    <t>integration</t>
  </si>
  <si>
    <t>Weak Social Connections/</t>
  </si>
  <si>
    <t>&amp; Across Industries</t>
  </si>
  <si>
    <t xml:space="preserve">Dynamic/Movement Within </t>
  </si>
  <si>
    <t>of Small Businesses</t>
  </si>
  <si>
    <t>Many start-ups; Strong Representation</t>
  </si>
  <si>
    <t>Few Start-ups; Weak Representation</t>
  </si>
  <si>
    <t>High Percentage of</t>
  </si>
  <si>
    <t>Low Percentage of</t>
  </si>
  <si>
    <t>Education &amp; Skills Attainment</t>
  </si>
  <si>
    <t>Within &amp; Across Industries</t>
  </si>
  <si>
    <t>Demographics - Age</t>
  </si>
  <si>
    <t>Demographics - Affordability</t>
  </si>
  <si>
    <t>Workforce Near Retirement</t>
  </si>
  <si>
    <t>Phases of Shock and Recovery</t>
  </si>
  <si>
    <t>Plan</t>
  </si>
  <si>
    <t>Absorb</t>
  </si>
  <si>
    <t>Recovery</t>
  </si>
  <si>
    <t>Adapt</t>
  </si>
  <si>
    <t>Anticipate</t>
  </si>
  <si>
    <t>Immediate Impact</t>
  </si>
  <si>
    <t>from Immediate Impact</t>
  </si>
  <si>
    <t>New Circumstances</t>
  </si>
  <si>
    <t>Learning and Adjusting</t>
  </si>
  <si>
    <t>Thriving</t>
  </si>
  <si>
    <t>Measures</t>
  </si>
  <si>
    <t>Q6. Which Measures Most Assist Us in Building Resilience Across the Phases of Shock and Recovery?</t>
  </si>
  <si>
    <t>Local/Regional Production Capacity</t>
  </si>
  <si>
    <t>Demographics - Age Profile</t>
  </si>
  <si>
    <t>Community Well-being</t>
  </si>
  <si>
    <t>Full Spectrum of Resilience</t>
  </si>
  <si>
    <t>Qualitative Assessment</t>
  </si>
  <si>
    <t>Provides the foundation for making changes "now" for either short or long-term adaptability</t>
  </si>
  <si>
    <t>Improved foresight capacity, more extensive collaborations, better risk assessment</t>
  </si>
  <si>
    <t>(Propotion of geographic area served by 50/10 broadband)</t>
  </si>
  <si>
    <t>(Average sales prices of a home/Mean annual household income)</t>
  </si>
  <si>
    <t>(Percentage of population 65 years of age or older)</t>
  </si>
  <si>
    <t>(5 factor aggregate - prevalence of NFPs &amp; service clubs, availability of social services, primary care physician coverage, food bank(s), prevalence of homelessness)</t>
  </si>
  <si>
    <t>Innovation</t>
  </si>
  <si>
    <t>Demographics - Aging</t>
  </si>
  <si>
    <t>Governance &amp; Leadership</t>
  </si>
  <si>
    <t>Housing afforability and availability is a major issue post-pandemic and is unlikely to wane soon</t>
  </si>
  <si>
    <t>Rato les than one</t>
  </si>
  <si>
    <t>Qualitative assessment</t>
  </si>
  <si>
    <t>Financlal Capacity</t>
  </si>
  <si>
    <t>(Dollar value of municipal reserves in relation to total operating budget)</t>
  </si>
  <si>
    <t>Turned out to be important when we revisited Smith School work</t>
  </si>
  <si>
    <t>Identified in Smith School work</t>
  </si>
  <si>
    <t>OTHER FACTORS THAT COULD BE TAKEN INTO ACCOUNT</t>
  </si>
  <si>
    <t>(5 factor aggregate; access to data; forecasting capability; infrastructure planning; finance rating and/or stress test; storage capacity and/or supply chain redundancy)</t>
  </si>
  <si>
    <t xml:space="preserve">Consider which of the 15 measures your community or region need to work on in relation to your resilience goals. </t>
  </si>
  <si>
    <t>[year]</t>
  </si>
  <si>
    <t>Target</t>
  </si>
  <si>
    <t>Demographics Affordability</t>
  </si>
  <si>
    <t>Education and Skills Attainment</t>
  </si>
  <si>
    <t>#</t>
  </si>
  <si>
    <t>Access to</t>
  </si>
  <si>
    <t>Forecasting</t>
  </si>
  <si>
    <t xml:space="preserve">Inrastructure </t>
  </si>
  <si>
    <t>Finance Rating/</t>
  </si>
  <si>
    <t>Supply Chain</t>
  </si>
  <si>
    <t>Type of</t>
  </si>
  <si>
    <t>Risk Management Strategy</t>
  </si>
  <si>
    <t># of Sectors with 5% of employment</t>
  </si>
  <si>
    <t>% of Small Business/All Locations</t>
  </si>
  <si>
    <t>(Percentage of total EXPORTS in agriculture, manufacturing, forestry, mining)</t>
  </si>
  <si>
    <t>Total ($B)</t>
  </si>
  <si>
    <t>% of population 65 years of age or older</t>
  </si>
  <si>
    <t>Ave sales price home/Mean annual hhld income</t>
  </si>
  <si>
    <t>% 15-64 of Total Population</t>
  </si>
  <si>
    <t>% of 55-64 of Working Age Pop</t>
  </si>
  <si>
    <t>% of Pop 15 Years and Over with more than high school</t>
  </si>
  <si>
    <t xml:space="preserve">Target    </t>
  </si>
  <si>
    <t>Highly Diversified</t>
  </si>
  <si>
    <t>% of Population Moved Within Past Year</t>
  </si>
  <si>
    <t>5 factor aggregate (max score: 10)</t>
  </si>
  <si>
    <t>$ municipal reserves/operating budget</t>
  </si>
  <si>
    <t>Percentage of households with 50/10</t>
  </si>
  <si>
    <r>
      <t xml:space="preserve">% of </t>
    </r>
    <r>
      <rPr>
        <b/>
        <sz val="11"/>
        <color theme="1"/>
        <rFont val="Calibri"/>
        <family val="2"/>
        <scheme val="minor"/>
      </rPr>
      <t xml:space="preserve">Sales </t>
    </r>
    <r>
      <rPr>
        <sz val="11"/>
        <color theme="1"/>
        <rFont val="Calibri"/>
        <family val="2"/>
        <scheme val="minor"/>
      </rPr>
      <t>in 4 sectors</t>
    </r>
  </si>
  <si>
    <t>Totals should not exceed 80</t>
  </si>
  <si>
    <t xml:space="preserve">    Comparator</t>
  </si>
  <si>
    <t>Large Percentage of Workforce</t>
  </si>
  <si>
    <t>Small Percentage of Workforce</t>
  </si>
  <si>
    <t>Due to Retire in Next 10 Years</t>
  </si>
  <si>
    <t>Immobile/Limited Movement</t>
  </si>
  <si>
    <t xml:space="preserve">High Vulnerability </t>
  </si>
  <si>
    <t>Low Vulnerability</t>
  </si>
  <si>
    <t>Labour Force Mobility**</t>
  </si>
  <si>
    <t>* This measure is "exports" out of region in productive industries; it is not directly comparable to provincial exports.</t>
  </si>
  <si>
    <t>Access to Data (2 pts)</t>
  </si>
  <si>
    <t>Forecasting Capability (2 pts)</t>
  </si>
  <si>
    <t>Infrastructure Planning (2 pts)</t>
  </si>
  <si>
    <t>Finance Rating and/Or Stress Test (2 pts)</t>
  </si>
  <si>
    <t>Storage Capacity And/Or Supply Chain Redundancy (2 pts)</t>
  </si>
  <si>
    <t>Total - Anticipation Capacity (out of 10)</t>
  </si>
  <si>
    <t>Percentage of Population 65 Years of Age Or Older</t>
  </si>
  <si>
    <t>Average Sales Price of a Home/Mean Annual Household Income</t>
  </si>
  <si>
    <t>Prevaluence of NFPs &amp; Service Clubs (2 pts)</t>
  </si>
  <si>
    <t>Availablity of Social Services (2 pts)</t>
  </si>
  <si>
    <t>Primary Care Physician Coverage (2 pts)</t>
  </si>
  <si>
    <t>Food Bank(s) (2 pts)</t>
  </si>
  <si>
    <t>Prevalence of Homelessness (2 pts)</t>
  </si>
  <si>
    <t>Total Community Well-Being (out of 10)</t>
  </si>
  <si>
    <t>Percentage of Population in Core Workforce Age (%)</t>
  </si>
  <si>
    <t>Presence of Incubators</t>
  </si>
  <si>
    <t>Available Guidance Re: Intellectual Property</t>
  </si>
  <si>
    <t>Presence of Angel Investors/Startup Funding</t>
  </si>
  <si>
    <t>Research-Intensive Colleges or Universities</t>
  </si>
  <si>
    <t>Local/Regional Prototyping Services</t>
  </si>
  <si>
    <t>Total Innovation Capacity (out of 10)</t>
  </si>
  <si>
    <t>[enter your CSD name here]</t>
  </si>
  <si>
    <r>
      <t xml:space="preserve">Dollar Value of Municipal Reserves </t>
    </r>
    <r>
      <rPr>
        <b/>
        <sz val="11"/>
        <color rgb="FFC00000"/>
        <rFont val="Calibri"/>
        <family val="2"/>
        <scheme val="minor"/>
      </rPr>
      <t>(year?)</t>
    </r>
  </si>
  <si>
    <r>
      <t>Total Population</t>
    </r>
    <r>
      <rPr>
        <b/>
        <sz val="11"/>
        <color rgb="FFC00000"/>
        <rFont val="Calibri"/>
        <family val="2"/>
        <scheme val="minor"/>
      </rPr>
      <t xml:space="preserve"> (Year: 2021)</t>
    </r>
  </si>
  <si>
    <r>
      <t xml:space="preserve">Number of Persons 15-64 </t>
    </r>
    <r>
      <rPr>
        <b/>
        <sz val="11"/>
        <color rgb="FFC00000"/>
        <rFont val="Calibri"/>
        <family val="2"/>
        <scheme val="minor"/>
      </rPr>
      <t>(Year: 2021)</t>
    </r>
  </si>
  <si>
    <r>
      <t xml:space="preserve">Number of Persons 55-64 </t>
    </r>
    <r>
      <rPr>
        <b/>
        <sz val="11"/>
        <color rgb="FFC00000"/>
        <rFont val="Calibri"/>
        <family val="2"/>
        <scheme val="minor"/>
      </rPr>
      <t>(Year: 2021)</t>
    </r>
  </si>
  <si>
    <r>
      <t xml:space="preserve">Total Population </t>
    </r>
    <r>
      <rPr>
        <b/>
        <sz val="11"/>
        <color rgb="FFC00000"/>
        <rFont val="Calibri"/>
        <family val="2"/>
        <scheme val="minor"/>
      </rPr>
      <t>(Year: 2021)</t>
    </r>
  </si>
  <si>
    <t>Where do you find the data?</t>
  </si>
  <si>
    <t>Local assessment</t>
  </si>
  <si>
    <t>Municipal government</t>
  </si>
  <si>
    <t>Municipal government (Financial Information Return)</t>
  </si>
  <si>
    <t>Local assessment (start with your Economic Development Office)</t>
  </si>
  <si>
    <t>Municipal government and/or regional broadband organizations and/or local ISPs</t>
  </si>
  <si>
    <t>Municipal government and/or Emergency Services organizations and/or local Not for Profits and Service Clubs</t>
  </si>
  <si>
    <t>Municipal government and/or regional offices of provincial or federal departments</t>
  </si>
  <si>
    <t>Municipal government electoral records (percentage of eligible voters)</t>
  </si>
  <si>
    <t>Municipal government (do you have one?)</t>
  </si>
  <si>
    <t>May be a combination of local, provincial or federal</t>
  </si>
  <si>
    <t>Speed of Responsive To Shocks (2 pts)</t>
  </si>
  <si>
    <t>Provincial-Federal Government Collaborations         (2 pts)</t>
  </si>
  <si>
    <t>Citizens Voting (2 pts)</t>
  </si>
  <si>
    <t>Relief Funds (2 pts)</t>
  </si>
  <si>
    <t>Total - Governance Processes             (out of 10)</t>
  </si>
  <si>
    <t>Municipal government (Credit score or Financial Information Return)</t>
  </si>
  <si>
    <t>2021 census for your municipality or from EMSI Analyst</t>
  </si>
  <si>
    <t>EMSI Analyst</t>
  </si>
  <si>
    <t>Possible Comparators</t>
  </si>
  <si>
    <r>
      <t xml:space="preserve">CREA website National Price Map </t>
    </r>
    <r>
      <rPr>
        <sz val="9"/>
        <color rgb="FF0070C0"/>
        <rFont val="Calibri"/>
        <family val="2"/>
        <scheme val="minor"/>
      </rPr>
      <t xml:space="preserve">https://www.crea.ca/housing-market-stats/national-price-map/  </t>
    </r>
  </si>
  <si>
    <r>
      <t xml:space="preserve">Population Age 65 Years or Older      </t>
    </r>
    <r>
      <rPr>
        <b/>
        <sz val="11"/>
        <color rgb="FFC00000"/>
        <rFont val="Calibri"/>
        <family val="2"/>
        <scheme val="minor"/>
      </rPr>
      <t>(Year: 2021)</t>
    </r>
  </si>
  <si>
    <t>This indicator autocalculates (below) once you input values into cells AK5 and AL5</t>
  </si>
  <si>
    <t>This indicator autocalculates (below) once you input values into cells AG5 and AH5</t>
  </si>
  <si>
    <t>Should be available from provincial Ministry of Health</t>
  </si>
  <si>
    <t>Local stakeholders including farm organizations should know</t>
  </si>
  <si>
    <t>Designated municipal governments  as well as local housing groups</t>
  </si>
  <si>
    <t>This indicator autocalculates (below) once you input values into cells AO5 to AS5</t>
  </si>
  <si>
    <t>2021 census for your municipality</t>
  </si>
  <si>
    <t>This indicator autocalculates (below) once you input values into cells AV5 and AW5</t>
  </si>
  <si>
    <t>This indicator autocalculates (below) once you input values into cells AZ5 and BA5</t>
  </si>
  <si>
    <t>This indicator autocalculates (below) once you input values into cells B5 to F5</t>
  </si>
  <si>
    <t>This indicator autocalculates (below) once you input values into cells K5 to O5</t>
  </si>
  <si>
    <t>This indicator autocalculates (below) once you input values into cells AC5 to AD5</t>
  </si>
  <si>
    <t>This indicator autocalculates (below) once you input values into cells BD5 and BE5</t>
  </si>
  <si>
    <t>This indicator autocalculates (below) once you input values into cells BH5 and BI5</t>
  </si>
  <si>
    <t>This indicator autocalculates (below) once you input values into cells BL5 to BP5</t>
  </si>
  <si>
    <t>Local assessment (start with your Economic Development Office… and your local PSE campuses)</t>
  </si>
  <si>
    <t>Summary of Indicators</t>
  </si>
  <si>
    <t>Communty Well-being</t>
  </si>
  <si>
    <t>The values for the Indicators listed below are automatically populated from the Data Consolidation - Indicators tab. Go there first to fill in your data. It will automatically show up in the Summary below</t>
  </si>
  <si>
    <t>Table of Contents</t>
  </si>
  <si>
    <t>Types of Shocks</t>
  </si>
  <si>
    <t>Resilience Goals</t>
  </si>
  <si>
    <t>3. Identifying Shock Phases of Most Importance to Us</t>
  </si>
  <si>
    <t>Phases of Recovery &amp; Resilience</t>
  </si>
  <si>
    <t>Measuring or Comparing</t>
  </si>
  <si>
    <t>1. Where to Start? Idenifying Our Resilience Goals</t>
  </si>
  <si>
    <t>2. Prioritizing Types of Shocks for Resilience Purposes</t>
  </si>
  <si>
    <t>Indicator Category</t>
  </si>
  <si>
    <t>Recommended Indicator</t>
  </si>
  <si>
    <t>Q4. What Types of Measures Will We Use to Determine If We're Making Progress on Resilience?</t>
  </si>
  <si>
    <t>Q5. Do the Recommended Indicators Work for Our Community or Region?</t>
  </si>
  <si>
    <t>5. Validating the 15 Recommended Indicators of Resilience</t>
  </si>
  <si>
    <t>Recommended Indicators</t>
  </si>
  <si>
    <t>6. Pulling Together Data to Create a Resilience Baseline</t>
  </si>
  <si>
    <t>Data Consolidation - Indicators</t>
  </si>
  <si>
    <t>IF YOU ADD AN INDICATOR TO THE ABOVE RECOMMENDED LIST, TAKE ONE OF THEM OFF)</t>
  </si>
  <si>
    <t>Manufacturing ($B)</t>
  </si>
  <si>
    <t>Qualitative Ratings Plus Quantitative Data</t>
  </si>
  <si>
    <t>Resilience Indicators - Baseline, Comparators and Target</t>
  </si>
  <si>
    <t>Excludes Indeterminates/no employees</t>
  </si>
  <si>
    <t>Avail of Social Services</t>
  </si>
  <si>
    <r>
      <t xml:space="preserve">(Bold face below means you must provide the ratings; </t>
    </r>
    <r>
      <rPr>
        <sz val="11"/>
        <color theme="1"/>
        <rFont val="Calibri"/>
        <family val="2"/>
        <scheme val="minor"/>
      </rPr>
      <t>others are determined by data from other sources)</t>
    </r>
  </si>
  <si>
    <t>Data (max 2 pts)</t>
  </si>
  <si>
    <t>Capability (max 2 pts)</t>
  </si>
  <si>
    <t>Planning (max 2 pts)</t>
  </si>
  <si>
    <t>Stress Test (max 2 pts)</t>
  </si>
  <si>
    <t>Redundancy (2 pts)</t>
  </si>
  <si>
    <t>Responsiveness (2 pts)</t>
  </si>
  <si>
    <t>Prov-Fed Gov (max 2 pts)</t>
  </si>
  <si>
    <t>Resilience Strategy</t>
  </si>
  <si>
    <t>Total Businesses (#)</t>
  </si>
  <si>
    <t>Businesses Under 50 empl (#)</t>
  </si>
  <si>
    <t>Age 65 or older (#)</t>
  </si>
  <si>
    <t>Total Population (#)</t>
  </si>
  <si>
    <t>$ Reserves ($)</t>
  </si>
  <si>
    <t>Annual Operating 9$)</t>
  </si>
  <si>
    <t>Average Sales Price ($)</t>
  </si>
  <si>
    <t>Mean Annual HHLD Inc ($)</t>
  </si>
  <si>
    <t>Prevalence of NFP (2 pts)</t>
  </si>
  <si>
    <t>Primary Care Physicians</t>
  </si>
  <si>
    <t>Food Banks (2 pts)</t>
  </si>
  <si>
    <t>Homelessness (2 pts)</t>
  </si>
  <si>
    <t>15-64 Population (#)</t>
  </si>
  <si>
    <t>Number Moved (#)</t>
  </si>
  <si>
    <t>55-64 Population (#)</t>
  </si>
  <si>
    <t>15+ with more H/S (#)</t>
  </si>
  <si>
    <t>Pop 15 and Over (#)</t>
  </si>
  <si>
    <t>Incubators &amp; Proto.(2 pts)</t>
  </si>
  <si>
    <t>IP Guidance (2 pts)</t>
  </si>
  <si>
    <t>Angels &amp; Tech $ (2 pts)</t>
  </si>
  <si>
    <t>Bus Dev Supports (2 pts)</t>
  </si>
  <si>
    <t>Research PSE (2 pts)</t>
  </si>
  <si>
    <t>Geographic Area</t>
  </si>
  <si>
    <r>
      <t>Census Subdivision</t>
    </r>
    <r>
      <rPr>
        <sz val="12"/>
        <color theme="1"/>
        <rFont val="Calibri"/>
        <family val="2"/>
        <scheme val="minor"/>
      </rPr>
      <t xml:space="preserve"> (note: this column is "frozen" so that you can keep your CSD in view as you scroll back and forth, right to left)</t>
    </r>
  </si>
  <si>
    <t>1. Indicator: Anticipation Capacity</t>
  </si>
  <si>
    <t xml:space="preserve">2. Indicator: Digital Connectivity  </t>
  </si>
  <si>
    <t>3. Indicator: Governance Processes</t>
  </si>
  <si>
    <t>4. Indicator: Financial Capacity</t>
  </si>
  <si>
    <t>5. Indicator: Economic Structure</t>
  </si>
  <si>
    <t>6. Indicator: Local/Regional Production Capacity</t>
  </si>
  <si>
    <t>7. Indicator: Entrepreneurship and Small Business</t>
  </si>
  <si>
    <t>8. Indicator: Demographics - Aging</t>
  </si>
  <si>
    <t>9. Indicator: Demographics - Affordability</t>
  </si>
  <si>
    <t>10. Indicator: Community Well-Being</t>
  </si>
  <si>
    <t>11. Indicator: Labour Force Engagement</t>
  </si>
  <si>
    <t>12. Indicator: Labour Force Mobility</t>
  </si>
  <si>
    <t>13. Indicator: Workforce Near Retirement</t>
  </si>
  <si>
    <t>14. Indicator: Education and Skills Attainment</t>
  </si>
  <si>
    <t>15. Indicator: Innovation Capacity</t>
  </si>
  <si>
    <t>Resilience Srategy (2 pts)</t>
  </si>
  <si>
    <r>
      <t xml:space="preserve">Number of economic sectors with at least 5% of the total labour force </t>
    </r>
    <r>
      <rPr>
        <b/>
        <sz val="11"/>
        <color rgb="FFC00000"/>
        <rFont val="Calibri"/>
        <family val="2"/>
        <scheme val="minor"/>
      </rPr>
      <t>(year?)</t>
    </r>
  </si>
  <si>
    <r>
      <t>Total Labour Force (#)</t>
    </r>
    <r>
      <rPr>
        <b/>
        <sz val="11"/>
        <color rgb="FFC00000"/>
        <rFont val="Calibri"/>
        <family val="2"/>
        <scheme val="minor"/>
      </rPr>
      <t xml:space="preserve"> (year?)</t>
    </r>
  </si>
  <si>
    <r>
      <t xml:space="preserve">Dollar value of municipal reserves in relation to total operating budget </t>
    </r>
    <r>
      <rPr>
        <b/>
        <sz val="11"/>
        <color rgb="FFC00000"/>
        <rFont val="Calibri"/>
        <family val="2"/>
        <scheme val="minor"/>
      </rPr>
      <t>(year?)</t>
    </r>
  </si>
  <si>
    <r>
      <t xml:space="preserve">Total EXPORTS in All Sectors </t>
    </r>
    <r>
      <rPr>
        <b/>
        <sz val="11"/>
        <color rgb="FFC00000"/>
        <rFont val="Calibri"/>
        <family val="2"/>
        <scheme val="minor"/>
      </rPr>
      <t>(year?)</t>
    </r>
  </si>
  <si>
    <r>
      <t xml:space="preserve">Percentage of Total EXPORTS in Agricuture, Manufacturing, Forestry, Mining </t>
    </r>
    <r>
      <rPr>
        <b/>
        <sz val="11"/>
        <color rgb="FFC00000"/>
        <rFont val="Calibri"/>
        <family val="2"/>
        <scheme val="minor"/>
      </rPr>
      <t>(year?)</t>
    </r>
  </si>
  <si>
    <r>
      <t xml:space="preserve">Digital Connectivity (% of Area Served by 50/10 down/up) </t>
    </r>
    <r>
      <rPr>
        <b/>
        <sz val="11"/>
        <color rgb="FFC00000"/>
        <rFont val="Calibri"/>
        <family val="2"/>
        <scheme val="minor"/>
      </rPr>
      <t>(year?)</t>
    </r>
  </si>
  <si>
    <r>
      <t xml:space="preserve">Number of Small Business Employment Locations (excluding indeterminates) </t>
    </r>
    <r>
      <rPr>
        <b/>
        <sz val="11"/>
        <color rgb="FFC00000"/>
        <rFont val="Calibri"/>
        <family val="2"/>
        <scheme val="minor"/>
      </rPr>
      <t>(year?)</t>
    </r>
  </si>
  <si>
    <r>
      <t xml:space="preserve">Total Number of Employment Locations (excluding indeterminates) </t>
    </r>
    <r>
      <rPr>
        <b/>
        <sz val="11"/>
        <color rgb="FFC00000"/>
        <rFont val="Calibri"/>
        <family val="2"/>
        <scheme val="minor"/>
      </rPr>
      <t>(year?)</t>
    </r>
  </si>
  <si>
    <r>
      <t xml:space="preserve">Percentage of Small Businesses Compared to Total Employment Locations </t>
    </r>
    <r>
      <rPr>
        <b/>
        <sz val="11"/>
        <color rgb="FFC00000"/>
        <rFont val="Calibri"/>
        <family val="2"/>
        <scheme val="minor"/>
      </rPr>
      <t>(year?)</t>
    </r>
  </si>
  <si>
    <r>
      <t xml:space="preserve">Total Operating Budget  </t>
    </r>
    <r>
      <rPr>
        <b/>
        <sz val="11"/>
        <color rgb="FFC00000"/>
        <rFont val="Calibri"/>
        <family val="2"/>
        <scheme val="minor"/>
      </rPr>
      <t>(Year?)</t>
    </r>
  </si>
  <si>
    <r>
      <t>Number of Persons Aged 15 and Over Without  Certificate, Diploma or Degree</t>
    </r>
    <r>
      <rPr>
        <b/>
        <sz val="11"/>
        <color rgb="FFC00000"/>
        <rFont val="Calibri"/>
        <family val="2"/>
        <scheme val="minor"/>
      </rPr>
      <t xml:space="preserve"> (year?)</t>
    </r>
  </si>
  <si>
    <r>
      <t>Number of Persons Age 15 or Older</t>
    </r>
    <r>
      <rPr>
        <b/>
        <sz val="11"/>
        <color rgb="FFC00000"/>
        <rFont val="Calibri"/>
        <family val="2"/>
        <scheme val="minor"/>
      </rPr>
      <t xml:space="preserve"> (year?)</t>
    </r>
  </si>
  <si>
    <r>
      <t xml:space="preserve">Percentage of Population Without Certificate, Diploma or Degree </t>
    </r>
    <r>
      <rPr>
        <b/>
        <sz val="11"/>
        <color rgb="FFC00000"/>
        <rFont val="Calibri"/>
        <family val="2"/>
        <scheme val="minor"/>
      </rPr>
      <t>(year?)</t>
    </r>
  </si>
  <si>
    <r>
      <t xml:space="preserve">Percentage of Population Near Retirement </t>
    </r>
    <r>
      <rPr>
        <b/>
        <sz val="11"/>
        <color rgb="FFC00000"/>
        <rFont val="Calibri"/>
        <family val="2"/>
        <scheme val="minor"/>
      </rPr>
      <t>(year?)</t>
    </r>
  </si>
  <si>
    <r>
      <t xml:space="preserve">Number of Persons Moved within Past Year </t>
    </r>
    <r>
      <rPr>
        <b/>
        <sz val="11"/>
        <color rgb="FFC00000"/>
        <rFont val="Calibri"/>
        <family val="2"/>
        <scheme val="minor"/>
      </rPr>
      <t>(year?)</t>
    </r>
  </si>
  <si>
    <r>
      <t xml:space="preserve">Total Population </t>
    </r>
    <r>
      <rPr>
        <b/>
        <sz val="11"/>
        <color rgb="FFC00000"/>
        <rFont val="Calibri"/>
        <family val="2"/>
        <scheme val="minor"/>
      </rPr>
      <t>(year?)</t>
    </r>
  </si>
  <si>
    <r>
      <t xml:space="preserve">Percentage of Population Moved in Past Year </t>
    </r>
    <r>
      <rPr>
        <b/>
        <sz val="11"/>
        <color rgb="FFC00000"/>
        <rFont val="Calibri"/>
        <family val="2"/>
        <scheme val="minor"/>
      </rPr>
      <t>(year?)</t>
    </r>
  </si>
  <si>
    <r>
      <rPr>
        <b/>
        <sz val="11"/>
        <color rgb="FFC00000"/>
        <rFont val="Calibri"/>
        <family val="2"/>
        <scheme val="minor"/>
      </rPr>
      <t>(year?)</t>
    </r>
    <r>
      <rPr>
        <sz val="11"/>
        <color rgb="FFC00000"/>
        <rFont val="Calibri"/>
        <family val="2"/>
        <scheme val="minor"/>
      </rPr>
      <t xml:space="preserve"> </t>
    </r>
    <r>
      <rPr>
        <sz val="11"/>
        <color theme="1"/>
        <rFont val="Calibri"/>
        <family val="2"/>
        <scheme val="minor"/>
      </rPr>
      <t>means what year is the data from?</t>
    </r>
  </si>
  <si>
    <t xml:space="preserve"> Measure</t>
  </si>
  <si>
    <r>
      <t xml:space="preserve">Total EXPORTS In Manufacturing  </t>
    </r>
    <r>
      <rPr>
        <b/>
        <sz val="11"/>
        <color rgb="FFC00000"/>
        <rFont val="Calibri"/>
        <family val="2"/>
        <scheme val="minor"/>
      </rPr>
      <t>(year?)</t>
    </r>
  </si>
  <si>
    <t>Agr &amp; Forestry, Fishing &amp; Hunting ($B)</t>
  </si>
  <si>
    <t>Mining, Quarrying &amp; Oil &amp;Gas ($B)</t>
  </si>
  <si>
    <r>
      <t xml:space="preserve">Total EXPORTS in Agriculture &amp;  Forestry,  Fishing &amp; Hunting </t>
    </r>
    <r>
      <rPr>
        <b/>
        <sz val="11"/>
        <color rgb="FFC00000"/>
        <rFont val="Calibri"/>
        <family val="2"/>
        <scheme val="minor"/>
      </rPr>
      <t>(year?)</t>
    </r>
  </si>
  <si>
    <r>
      <t xml:space="preserve">Total EXPORTS in Mining, Quarrying, Oil &amp; Gas </t>
    </r>
    <r>
      <rPr>
        <b/>
        <sz val="11"/>
        <color rgb="FFC00000"/>
        <rFont val="Calibri"/>
        <family val="2"/>
        <scheme val="minor"/>
      </rPr>
      <t>(year?)</t>
    </r>
  </si>
  <si>
    <t>This indicator autocalculates (below) once you input values into cells Z5 to AC5</t>
  </si>
  <si>
    <t>EMSI Analyst - Select Industries and generate Exports table; choose 2-digit at top left hand corner; enter dollar value of exports (31-33)</t>
  </si>
  <si>
    <t>EMSI Analyst - Select Industries and generate Exports table; choose 2-digit at top left hand corner; enter dollar value of exports (11)</t>
  </si>
  <si>
    <t>EMSI Analyst - Select Industries and generate Exports table; choose 2-digit at top left hand corner; enter dollar value of exports (21)</t>
  </si>
  <si>
    <t>EMSI Analyst - Select Industries and generate Exports table; enter unlabelled totat at bottom of exports column</t>
  </si>
  <si>
    <t>2021 census for your municipality (may have to use 2016 until 2021 results are available)</t>
  </si>
  <si>
    <r>
      <rPr>
        <b/>
        <sz val="11"/>
        <color theme="1"/>
        <rFont val="Calibri"/>
        <family val="2"/>
        <scheme val="minor"/>
      </rPr>
      <t>Average Sales Price of a Home</t>
    </r>
    <r>
      <rPr>
        <b/>
        <sz val="11"/>
        <color rgb="FFC00000"/>
        <rFont val="Calibri"/>
        <family val="2"/>
        <scheme val="minor"/>
      </rPr>
      <t xml:space="preserve"> (month/year?)</t>
    </r>
  </si>
  <si>
    <t xml:space="preserve">2021 census for your municipality </t>
  </si>
  <si>
    <r>
      <t xml:space="preserve">Median Annual </t>
    </r>
    <r>
      <rPr>
        <b/>
        <u val="singleAccounting"/>
        <sz val="11"/>
        <color theme="1"/>
        <rFont val="Calibri"/>
        <family val="2"/>
        <scheme val="minor"/>
      </rPr>
      <t>Household</t>
    </r>
    <r>
      <rPr>
        <b/>
        <sz val="11"/>
        <color rgb="FFC00000"/>
        <rFont val="Calibri"/>
        <family val="2"/>
        <scheme val="minor"/>
      </rPr>
      <t xml:space="preserve"> Income - After Tax (year?)</t>
    </r>
  </si>
  <si>
    <t>Baseline &amp; Targets</t>
  </si>
  <si>
    <t>Q6. How Could We Set Targets and Assess Our Progress in Building Resilience?</t>
  </si>
  <si>
    <t>8. Graphical View of Baseline, Comparators and Targets</t>
  </si>
  <si>
    <t>Resilience Index Framework</t>
  </si>
  <si>
    <t>Go to Workbook Tab…</t>
  </si>
  <si>
    <t>** There is no available data to assess movement within &amp; across industries; population movement across municipal boundaries could be a proxy.</t>
  </si>
  <si>
    <t>For each indicator below, you can "drag and drop" the three markers --- the baseline (where you are today), any comparator you've chosen (who you want to compare yourself to), and your target (where you want to be in the future).</t>
  </si>
  <si>
    <t>Strategic Assessment</t>
  </si>
  <si>
    <t>Priority to Address</t>
  </si>
  <si>
    <t>(Strength, Weakness or Neutral?)</t>
  </si>
  <si>
    <t>Opportunity?                                              (Major, Moderate, Minor, None)</t>
  </si>
  <si>
    <t>Threat?                                           (Major, Moderate, Minor, None)</t>
  </si>
  <si>
    <t>Top Strategy to Move Toward Your Target</t>
  </si>
  <si>
    <t>Considering Whether You are Addressing an Opportunity or a Threat</t>
  </si>
  <si>
    <t>Secondary Strategy to Move Toward Your Target</t>
  </si>
  <si>
    <t>Resilience Strategies</t>
  </si>
  <si>
    <t>9. Developing Strategies to Move Toward Our Resilience Targets</t>
  </si>
  <si>
    <t>(Five factor aggregate: Speed of response to shocks; provincial-federal collaborations; percentage of citizens voting; resilience strategy in place; relief funds available)</t>
  </si>
  <si>
    <t>(Five factor aggregate; access to data; forecasting capability; infrastructure planning; finance rating and/or stress test; storage capacity and/or supply chain redundancy)</t>
  </si>
  <si>
    <t>(Five factor aggregate - prevalence of NFPs &amp; service clubs, availability of social services, primary care physician coverage, food bank(s), prevalence of homelessness)</t>
  </si>
  <si>
    <t xml:space="preserve">(Five factor aggregate - presence of local/regional incubators and/or prototyping services, Intellectual Property guidance, angel investors and/or tech startup funding; business development supports; research-intensive colleges or universities; </t>
  </si>
  <si>
    <t>Definition/Description</t>
  </si>
  <si>
    <t>(Proportion of geographic area served by 50/10 broadband)</t>
  </si>
  <si>
    <t>Developing a Resilience Strategy</t>
  </si>
  <si>
    <t>and Using a Resilience Index</t>
  </si>
  <si>
    <t>4. Types of Measures to Use in Assessing Progress Toward Resilience Goals</t>
  </si>
  <si>
    <t>7. Considering Baseline, Comparators and Targets</t>
  </si>
  <si>
    <t>(5 factor aggregate - presence of incubators, IP guidance, angel investors and/or tech startup funding; business development supports; research-intensive colleges or universities; local/regional prototyping services) THIS IS SIX; CHOOSE ONE THAT IS THE LOWEST PRIORITY FOR YOU AND DROP IT SO THAT YOU ONLY HAVE 5.</t>
  </si>
  <si>
    <t>(Five factor aggregate: speed of response to shocks; provincial-federal collaborations; percentage of citizens voting; have developed a resilience strategy; availability of relief funds</t>
  </si>
  <si>
    <t>This indicator autocalculates (below) once you input values into cells S5 to T5</t>
  </si>
  <si>
    <t>"Local/Regional" Production Capacity"*</t>
  </si>
  <si>
    <t>Identified as important during exploration of Smith School of Business work</t>
  </si>
  <si>
    <t>Identified in Smith School of Business work</t>
  </si>
  <si>
    <t>Could add a factor to represent percentage of local demand that is met by in-region production</t>
  </si>
  <si>
    <t>10. Summary of Index - Example</t>
  </si>
  <si>
    <t>11- Summary of Index - Blank (for your use)</t>
  </si>
  <si>
    <t>12. Measures of Shock and Recovery (additional background)</t>
  </si>
  <si>
    <t>Summary of Index - Example'!A1</t>
  </si>
  <si>
    <t>Summary of Index - Blank'!A1</t>
  </si>
  <si>
    <t>Measures - Shock and Recovery'!A1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</si>
</sst>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166" formatCode="0.0"/>
    <numFmt numFmtId="169" formatCode="0.0%"/>
  </numFmts>
  <fonts count="35"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u/>
      <sz val="11"/>
      <color theme="1"/>
      <name val="Calibri"/>
      <family val="2"/>
      <scheme val="minor"/>
    </font>
    <font>
      <b/>
      <i/>
      <sz val="11"/>
      <color theme="1"/>
      <name val="Calibri"/>
      <family val="2"/>
      <scheme val="minor"/>
    </font>
    <font>
      <sz val="11"/>
      <name val="Calibri"/>
      <family val="2"/>
      <scheme val="minor"/>
    </font>
    <font>
      <sz val="11"/>
      <color rgb="FFC00000"/>
      <name val="Calibri"/>
      <family val="2"/>
      <scheme val="minor"/>
    </font>
    <font>
      <b/>
      <sz val="10"/>
      <color theme="1"/>
      <name val="Calibri"/>
      <family val="2"/>
      <scheme val="minor"/>
    </font>
    <font>
      <sz val="11"/>
      <color rgb="FFFF0000"/>
      <name val="Calibri"/>
      <family val="2"/>
      <scheme val="minor"/>
    </font>
    <font>
      <i/>
      <sz val="11"/>
      <color theme="1"/>
      <name val="Calibri"/>
      <family val="2"/>
      <scheme val="minor"/>
    </font>
    <font>
      <b/>
      <i/>
      <sz val="14"/>
      <color theme="1"/>
      <name val="Calibri"/>
      <family val="2"/>
      <scheme val="minor"/>
    </font>
    <font>
      <b/>
      <i/>
      <sz val="14"/>
      <color theme="9" tint="-0.249977111117893"/>
      <name val="Calibri"/>
      <family val="2"/>
      <scheme val="minor"/>
    </font>
    <font>
      <sz val="11"/>
      <color theme="0"/>
      <name val="Calibri"/>
      <family val="2"/>
      <scheme val="minor"/>
    </font>
    <font>
      <sz val="14"/>
      <color theme="0"/>
      <name val="Calibri"/>
      <family val="2"/>
      <scheme val="minor"/>
    </font>
    <font>
      <sz val="14"/>
      <color theme="1"/>
      <name val="Calibri"/>
      <family val="2"/>
      <scheme val="minor"/>
    </font>
    <font>
      <b/>
      <i/>
      <sz val="14"/>
      <color theme="5" tint="-0.249977111117893"/>
      <name val="Calibri"/>
      <family val="2"/>
      <scheme val="minor"/>
    </font>
    <font>
      <b/>
      <sz val="16"/>
      <color rgb="FFC00000"/>
      <name val="Calibri"/>
      <family val="2"/>
      <scheme val="minor"/>
    </font>
    <font>
      <sz val="12"/>
      <color theme="1"/>
      <name val="Calibri"/>
      <family val="2"/>
      <scheme val="minor"/>
    </font>
    <font>
      <b/>
      <sz val="11"/>
      <color rgb="FFC00000"/>
      <name val="Calibri"/>
      <family val="2"/>
      <scheme val="minor"/>
    </font>
    <font>
      <b/>
      <i/>
      <sz val="12"/>
      <color theme="1"/>
      <name val="Calibri"/>
      <family val="2"/>
      <scheme val="minor"/>
    </font>
    <font>
      <sz val="9"/>
      <color rgb="FF0070C0"/>
      <name val="Calibri"/>
      <family val="2"/>
      <scheme val="minor"/>
    </font>
    <font>
      <i/>
      <sz val="11"/>
      <color rgb="FFC00000"/>
      <name val="Calibri"/>
      <family val="2"/>
      <scheme val="minor"/>
    </font>
    <font>
      <b/>
      <sz val="16"/>
      <color theme="5" tint="-0.499984740745262"/>
      <name val="Calibri Light"/>
      <family val="2"/>
      <scheme val="major"/>
    </font>
    <font>
      <b/>
      <sz val="11"/>
      <color theme="0"/>
      <name val="Calibri"/>
      <family val="2"/>
      <scheme val="minor"/>
    </font>
    <font>
      <u/>
      <sz val="11"/>
      <color theme="10"/>
      <name val="Calibri"/>
      <family val="2"/>
      <scheme val="minor"/>
    </font>
    <font>
      <sz val="10"/>
      <color rgb="FFC00000"/>
      <name val="Calibri"/>
      <family val="2"/>
      <scheme val="minor"/>
    </font>
    <font>
      <b/>
      <sz val="12"/>
      <color theme="0"/>
      <name val="Calibri"/>
      <family val="2"/>
      <scheme val="minor"/>
    </font>
    <font>
      <sz val="12"/>
      <color theme="0"/>
      <name val="Calibri"/>
      <family val="2"/>
      <scheme val="minor"/>
    </font>
    <font>
      <b/>
      <i/>
      <sz val="14"/>
      <color rgb="FFC00000"/>
      <name val="Calibri"/>
      <family val="2"/>
      <scheme val="minor"/>
    </font>
    <font>
      <b/>
      <u val="singleAccounting"/>
      <sz val="11"/>
      <color theme="1"/>
      <name val="Calibri"/>
      <family val="2"/>
      <scheme val="minor"/>
    </font>
    <font>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theme="5" tint="-0.249977111117893"/>
      </right>
      <top/>
      <bottom/>
      <diagonal/>
    </border>
    <border>
      <left/>
      <right/>
      <top/>
      <bottom style="thin">
        <color theme="5" tint="-0.249977111117893"/>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style="thin">
        <color theme="5" tint="-0.249977111117893"/>
      </left>
      <right/>
      <top/>
      <bottom style="thin">
        <color theme="5" tint="-0.249977111117893"/>
      </bottom>
      <diagonal/>
    </border>
    <border>
      <left/>
      <right style="thin">
        <color theme="5" tint="-0.249977111117893"/>
      </right>
      <top/>
      <bottom style="thin">
        <color theme="5"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8" fillId="0" borderId="0" applyNumberFormat="0" applyFill="0" applyBorder="0" applyAlignment="0" applyProtection="0"/>
  </cellStyleXfs>
  <cellXfs count="269">
    <xf numFmtId="0" fontId="0" fillId="0" borderId="0" xfId="0"/>
    <xf numFmtId="0" fontId="2" fillId="0" borderId="0" xfId="0" applyFont="1"/>
    <xf numFmtId="0" fontId="1" fillId="0" borderId="0" xfId="0" applyFont="1" applyAlignment="1">
      <alignment horizontal="center"/>
    </xf>
    <xf numFmtId="0" fontId="0" fillId="0" borderId="0" xfId="0" applyAlignment="1">
      <alignment horizontal="center"/>
    </xf>
    <xf numFmtId="0" fontId="0" fillId="2" borderId="1" xfId="0" applyFill="1" applyBorder="1"/>
    <xf numFmtId="0" fontId="2" fillId="0" borderId="0" xfId="0" applyFont="1" applyAlignment="1">
      <alignment horizontal="center"/>
    </xf>
    <xf numFmtId="0" fontId="1" fillId="0" borderId="0" xfId="0" applyFont="1"/>
    <xf numFmtId="2" fontId="0" fillId="0" borderId="0" xfId="0" applyNumberFormat="1"/>
    <xf numFmtId="0" fontId="1" fillId="0" borderId="0" xfId="0" applyFont="1" applyAlignment="1">
      <alignment horizontal="center" wrapText="1"/>
    </xf>
    <xf numFmtId="0" fontId="10" fillId="0" borderId="0" xfId="0" applyFont="1"/>
    <xf numFmtId="0" fontId="1" fillId="2" borderId="0" xfId="0" applyFont="1" applyFill="1"/>
    <xf numFmtId="0" fontId="0" fillId="4" borderId="0" xfId="0" applyFill="1"/>
    <xf numFmtId="0" fontId="2" fillId="4" borderId="0" xfId="0" applyFont="1" applyFill="1"/>
    <xf numFmtId="0" fontId="0" fillId="4" borderId="0" xfId="0" applyFill="1" applyAlignment="1">
      <alignment horizontal="center"/>
    </xf>
    <xf numFmtId="0" fontId="0" fillId="4" borderId="0" xfId="0" applyFill="1" applyAlignment="1">
      <alignment horizontal="right"/>
    </xf>
    <xf numFmtId="0" fontId="6" fillId="4" borderId="0" xfId="0" applyFont="1" applyFill="1" applyAlignment="1">
      <alignment horizontal="center" wrapText="1"/>
    </xf>
    <xf numFmtId="0" fontId="0" fillId="4" borderId="1" xfId="0" applyFill="1" applyBorder="1"/>
    <xf numFmtId="0" fontId="5" fillId="4" borderId="0" xfId="0" applyFont="1" applyFill="1"/>
    <xf numFmtId="0" fontId="3" fillId="4" borderId="0" xfId="0" applyFont="1" applyFill="1" applyAlignment="1">
      <alignment horizontal="center"/>
    </xf>
    <xf numFmtId="0" fontId="4" fillId="4" borderId="0" xfId="0" applyFont="1" applyFill="1" applyAlignment="1">
      <alignment horizontal="center" wrapText="1"/>
    </xf>
    <xf numFmtId="0" fontId="1" fillId="4" borderId="0" xfId="0" applyFont="1" applyFill="1"/>
    <xf numFmtId="0" fontId="1" fillId="4" borderId="0" xfId="0" applyFont="1" applyFill="1" applyAlignment="1">
      <alignment horizontal="center" wrapText="1"/>
    </xf>
    <xf numFmtId="166" fontId="0" fillId="4" borderId="0" xfId="0" applyNumberFormat="1" applyFill="1"/>
    <xf numFmtId="0" fontId="9" fillId="4" borderId="0" xfId="0" applyFont="1" applyFill="1"/>
    <xf numFmtId="2" fontId="0" fillId="4" borderId="0" xfId="0" applyNumberFormat="1" applyFill="1"/>
    <xf numFmtId="0" fontId="3" fillId="4" borderId="0" xfId="0" applyFont="1" applyFill="1"/>
    <xf numFmtId="0" fontId="10" fillId="4" borderId="0" xfId="0" applyFont="1" applyFill="1"/>
    <xf numFmtId="0" fontId="3" fillId="4" borderId="0" xfId="0" applyFont="1" applyFill="1" applyAlignment="1">
      <alignment horizontal="left"/>
    </xf>
    <xf numFmtId="0" fontId="0" fillId="5" borderId="0" xfId="0" applyFill="1"/>
    <xf numFmtId="0" fontId="0" fillId="6" borderId="0" xfId="0" applyFill="1"/>
    <xf numFmtId="166" fontId="0" fillId="4" borderId="1" xfId="0" applyNumberFormat="1" applyFill="1" applyBorder="1"/>
    <xf numFmtId="0" fontId="14" fillId="4" borderId="0" xfId="0" applyFont="1" applyFill="1"/>
    <xf numFmtId="0" fontId="6" fillId="6" borderId="0" xfId="0" applyFont="1" applyFill="1" applyAlignment="1">
      <alignment horizontal="center" wrapText="1"/>
    </xf>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166" fontId="0" fillId="0" borderId="0" xfId="0" applyNumberFormat="1"/>
    <xf numFmtId="0" fontId="12" fillId="0" borderId="0" xfId="0" applyFont="1"/>
    <xf numFmtId="0" fontId="0" fillId="6" borderId="0" xfId="0" applyFill="1" applyAlignment="1">
      <alignment horizontal="center"/>
    </xf>
    <xf numFmtId="0" fontId="7" fillId="6" borderId="4" xfId="0" applyFont="1" applyFill="1" applyBorder="1"/>
    <xf numFmtId="0" fontId="7" fillId="6" borderId="2" xfId="0" applyFont="1" applyFill="1" applyBorder="1"/>
    <xf numFmtId="0" fontId="0" fillId="6" borderId="3" xfId="0" applyFill="1" applyBorder="1"/>
    <xf numFmtId="0" fontId="0" fillId="6" borderId="4" xfId="0" applyFill="1" applyBorder="1"/>
    <xf numFmtId="0" fontId="0" fillId="6" borderId="5" xfId="0" applyFill="1" applyBorder="1"/>
    <xf numFmtId="0" fontId="0" fillId="7" borderId="0" xfId="0" applyFill="1" applyAlignment="1">
      <alignment horizontal="center"/>
    </xf>
    <xf numFmtId="0" fontId="0" fillId="7" borderId="0" xfId="0" applyFill="1"/>
    <xf numFmtId="0" fontId="7" fillId="7" borderId="4" xfId="0" applyFont="1" applyFill="1" applyBorder="1"/>
    <xf numFmtId="0" fontId="7" fillId="7" borderId="5" xfId="0" applyFont="1" applyFill="1" applyBorder="1"/>
    <xf numFmtId="0" fontId="0" fillId="7" borderId="3" xfId="0" applyFill="1" applyBorder="1"/>
    <xf numFmtId="0" fontId="0" fillId="7" borderId="4" xfId="0" applyFill="1" applyBorder="1"/>
    <xf numFmtId="0" fontId="0" fillId="7" borderId="5" xfId="0" applyFill="1" applyBorder="1"/>
    <xf numFmtId="0" fontId="0" fillId="8" borderId="0" xfId="0" applyFill="1" applyAlignment="1">
      <alignment horizontal="center"/>
    </xf>
    <xf numFmtId="0" fontId="0" fillId="8" borderId="0" xfId="0" applyFill="1"/>
    <xf numFmtId="0" fontId="7" fillId="8" borderId="4" xfId="0" applyFont="1" applyFill="1" applyBorder="1"/>
    <xf numFmtId="0" fontId="7" fillId="8" borderId="5" xfId="0" applyFont="1" applyFill="1" applyBorder="1"/>
    <xf numFmtId="0" fontId="0" fillId="8" borderId="3" xfId="0" applyFill="1" applyBorder="1"/>
    <xf numFmtId="0" fontId="0" fillId="8" borderId="0" xfId="0" applyFill="1" applyAlignment="1">
      <alignment horizontal="left"/>
    </xf>
    <xf numFmtId="0" fontId="0" fillId="8" borderId="4" xfId="0" applyFill="1" applyBorder="1"/>
    <xf numFmtId="0" fontId="0" fillId="8" borderId="5" xfId="0" applyFill="1" applyBorder="1"/>
    <xf numFmtId="0" fontId="7" fillId="6" borderId="5" xfId="0" applyFont="1" applyFill="1" applyBorder="1"/>
    <xf numFmtId="0" fontId="0" fillId="9" borderId="0" xfId="0" applyFill="1" applyAlignment="1">
      <alignment horizontal="center"/>
    </xf>
    <xf numFmtId="0" fontId="0" fillId="9" borderId="0" xfId="0" applyFill="1"/>
    <xf numFmtId="0" fontId="7" fillId="9" borderId="4" xfId="0" applyFont="1" applyFill="1" applyBorder="1"/>
    <xf numFmtId="0" fontId="7" fillId="9" borderId="5" xfId="0" applyFont="1" applyFill="1" applyBorder="1"/>
    <xf numFmtId="0" fontId="0" fillId="9" borderId="3" xfId="0" applyFill="1" applyBorder="1"/>
    <xf numFmtId="0" fontId="0" fillId="10" borderId="4" xfId="0" applyFill="1" applyBorder="1"/>
    <xf numFmtId="0" fontId="0" fillId="10" borderId="5" xfId="0" applyFill="1" applyBorder="1"/>
    <xf numFmtId="0" fontId="0" fillId="10" borderId="3" xfId="0"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0" fillId="11" borderId="0" xfId="0" applyFill="1"/>
    <xf numFmtId="0" fontId="17" fillId="3" borderId="0" xfId="0" applyFont="1" applyFill="1" applyAlignment="1">
      <alignment horizontal="center"/>
    </xf>
    <xf numFmtId="0" fontId="1" fillId="6" borderId="0" xfId="0" applyFont="1" applyFill="1"/>
    <xf numFmtId="0" fontId="1" fillId="7" borderId="0" xfId="0" applyFont="1" applyFill="1"/>
    <xf numFmtId="0" fontId="1" fillId="12" borderId="0" xfId="0" applyFont="1" applyFill="1"/>
    <xf numFmtId="0" fontId="0" fillId="12" borderId="0" xfId="0" applyFill="1"/>
    <xf numFmtId="0" fontId="1" fillId="8" borderId="0" xfId="0" applyFont="1" applyFill="1"/>
    <xf numFmtId="0" fontId="19" fillId="0" borderId="0" xfId="0" applyFont="1"/>
    <xf numFmtId="0" fontId="0" fillId="0" borderId="0" xfId="0" applyAlignment="1">
      <alignment horizontal="left"/>
    </xf>
    <xf numFmtId="0" fontId="0" fillId="4" borderId="0" xfId="0" applyFill="1" applyAlignment="1">
      <alignment horizontal="center" wrapText="1"/>
    </xf>
    <xf numFmtId="0" fontId="0" fillId="0" borderId="0" xfId="0" applyAlignment="1">
      <alignment horizontal="center" wrapText="1"/>
    </xf>
    <xf numFmtId="0" fontId="1" fillId="2" borderId="0" xfId="0" applyFont="1" applyFill="1" applyAlignment="1">
      <alignment horizontal="left"/>
    </xf>
    <xf numFmtId="0" fontId="3" fillId="0" borderId="0" xfId="0" applyFont="1"/>
    <xf numFmtId="0" fontId="3" fillId="0" borderId="0" xfId="0" applyFont="1" applyAlignment="1">
      <alignment horizontal="left"/>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42" fontId="0" fillId="0" borderId="22" xfId="0" applyNumberFormat="1" applyBorder="1"/>
    <xf numFmtId="42" fontId="0" fillId="0" borderId="23" xfId="0" applyNumberFormat="1" applyBorder="1"/>
    <xf numFmtId="0" fontId="0" fillId="0" borderId="3" xfId="0" applyBorder="1"/>
    <xf numFmtId="0" fontId="0" fillId="0" borderId="27" xfId="0" applyBorder="1"/>
    <xf numFmtId="0" fontId="0" fillId="0" borderId="4" xfId="0" applyBorder="1" applyAlignment="1">
      <alignment horizontal="center"/>
    </xf>
    <xf numFmtId="3" fontId="0" fillId="0" borderId="0" xfId="0" applyNumberFormat="1"/>
    <xf numFmtId="42" fontId="0" fillId="0" borderId="0" xfId="0" applyNumberFormat="1"/>
    <xf numFmtId="169" fontId="0" fillId="0" borderId="0" xfId="0" applyNumberFormat="1" applyAlignment="1">
      <alignment horizontal="center"/>
    </xf>
    <xf numFmtId="0" fontId="9" fillId="8" borderId="0" xfId="0" applyFont="1" applyFill="1" applyAlignment="1">
      <alignment horizontal="left"/>
    </xf>
    <xf numFmtId="0" fontId="0" fillId="0" borderId="0" xfId="0" applyAlignment="1">
      <alignment wrapText="1"/>
    </xf>
    <xf numFmtId="0" fontId="0" fillId="12" borderId="0" xfId="0" applyFill="1" applyAlignment="1">
      <alignment wrapText="1"/>
    </xf>
    <xf numFmtId="0" fontId="2" fillId="0" borderId="0" xfId="0" applyFont="1" applyAlignment="1">
      <alignment wrapText="1"/>
    </xf>
    <xf numFmtId="42" fontId="1" fillId="0" borderId="0" xfId="0" applyNumberFormat="1" applyFont="1" applyAlignment="1">
      <alignment horizontal="center" wrapText="1"/>
    </xf>
    <xf numFmtId="2" fontId="1" fillId="0" borderId="0" xfId="0" applyNumberFormat="1" applyFont="1" applyAlignment="1">
      <alignment horizontal="center" wrapText="1"/>
    </xf>
    <xf numFmtId="3" fontId="1" fillId="0" borderId="0" xfId="0" applyNumberFormat="1" applyFont="1" applyAlignment="1">
      <alignment horizontal="center" wrapText="1"/>
    </xf>
    <xf numFmtId="4" fontId="0" fillId="0" borderId="0" xfId="0" applyNumberFormat="1"/>
    <xf numFmtId="3" fontId="0" fillId="6" borderId="0" xfId="0" applyNumberFormat="1" applyFill="1"/>
    <xf numFmtId="2" fontId="0" fillId="6" borderId="0" xfId="0" applyNumberFormat="1" applyFill="1"/>
    <xf numFmtId="42" fontId="0" fillId="6" borderId="0" xfId="0" applyNumberFormat="1" applyFill="1"/>
    <xf numFmtId="4" fontId="0" fillId="6" borderId="0" xfId="0" applyNumberFormat="1" applyFill="1"/>
    <xf numFmtId="166" fontId="1" fillId="0" borderId="0" xfId="0" applyNumberFormat="1" applyFont="1" applyAlignment="1">
      <alignment horizontal="center" wrapText="1"/>
    </xf>
    <xf numFmtId="166" fontId="0" fillId="6" borderId="0" xfId="0" applyNumberFormat="1" applyFill="1"/>
    <xf numFmtId="0" fontId="23" fillId="0" borderId="0" xfId="0" applyFont="1" applyAlignment="1">
      <alignment horizontal="right" wrapText="1"/>
    </xf>
    <xf numFmtId="166" fontId="1" fillId="6" borderId="0" xfId="0" applyNumberFormat="1" applyFont="1" applyFill="1" applyAlignment="1">
      <alignment horizontal="center" vertical="center" wrapText="1"/>
    </xf>
    <xf numFmtId="166" fontId="0" fillId="2" borderId="1" xfId="0" applyNumberFormat="1" applyFill="1" applyBorder="1"/>
    <xf numFmtId="169" fontId="0" fillId="2" borderId="1" xfId="0" applyNumberFormat="1" applyFill="1" applyBorder="1"/>
    <xf numFmtId="9" fontId="0" fillId="2" borderId="1" xfId="0" applyNumberFormat="1" applyFill="1" applyBorder="1"/>
    <xf numFmtId="1" fontId="0" fillId="2" borderId="1" xfId="0" applyNumberFormat="1" applyFill="1" applyBorder="1"/>
    <xf numFmtId="169" fontId="1" fillId="2" borderId="1" xfId="0" applyNumberFormat="1" applyFont="1" applyFill="1" applyBorder="1"/>
    <xf numFmtId="0" fontId="1" fillId="0" borderId="0" xfId="0" applyFont="1" applyAlignment="1">
      <alignment horizontal="center" vertical="center" wrapText="1"/>
    </xf>
    <xf numFmtId="3" fontId="1" fillId="0" borderId="0" xfId="0" applyNumberFormat="1" applyFont="1" applyAlignment="1">
      <alignment horizontal="center" vertical="center" wrapText="1"/>
    </xf>
    <xf numFmtId="9" fontId="0" fillId="0" borderId="0" xfId="0" applyNumberFormat="1"/>
    <xf numFmtId="0" fontId="0" fillId="0" borderId="24" xfId="0" applyBorder="1"/>
    <xf numFmtId="0" fontId="0" fillId="0" borderId="25" xfId="0" applyBorder="1"/>
    <xf numFmtId="0" fontId="0" fillId="0" borderId="26" xfId="0" applyBorder="1"/>
    <xf numFmtId="9" fontId="0" fillId="0" borderId="27" xfId="0" applyNumberFormat="1" applyBorder="1"/>
    <xf numFmtId="0" fontId="0" fillId="0" borderId="4" xfId="0" applyBorder="1"/>
    <xf numFmtId="0" fontId="0" fillId="0" borderId="2" xfId="0" applyBorder="1"/>
    <xf numFmtId="0" fontId="0" fillId="0" borderId="28" xfId="0" applyBorder="1"/>
    <xf numFmtId="0" fontId="0" fillId="4" borderId="27" xfId="0" applyFill="1" applyBorder="1"/>
    <xf numFmtId="0" fontId="2" fillId="4" borderId="0" xfId="0" applyFont="1" applyFill="1" applyAlignment="1">
      <alignment horizontal="center"/>
    </xf>
    <xf numFmtId="0" fontId="20" fillId="4" borderId="0" xfId="0" applyFont="1" applyFill="1" applyAlignment="1">
      <alignment horizontal="left"/>
    </xf>
    <xf numFmtId="0" fontId="1" fillId="4" borderId="0" xfId="0" applyFont="1" applyFill="1" applyAlignment="1">
      <alignment horizontal="center"/>
    </xf>
    <xf numFmtId="0" fontId="0" fillId="6" borderId="0" xfId="0" applyFill="1" applyAlignment="1">
      <alignment horizontal="right"/>
    </xf>
    <xf numFmtId="0" fontId="15" fillId="6" borderId="0" xfId="0" applyFont="1" applyFill="1" applyAlignment="1">
      <alignment horizontal="center"/>
    </xf>
    <xf numFmtId="0" fontId="0" fillId="6" borderId="0" xfId="0" applyFill="1" applyAlignment="1">
      <alignment horizontal="left"/>
    </xf>
    <xf numFmtId="0" fontId="0" fillId="7" borderId="0" xfId="0" applyFill="1" applyAlignment="1">
      <alignment horizontal="right"/>
    </xf>
    <xf numFmtId="0" fontId="8" fillId="7" borderId="0" xfId="0" applyFont="1" applyFill="1"/>
    <xf numFmtId="0" fontId="15" fillId="7" borderId="0" xfId="0" applyFont="1" applyFill="1" applyAlignment="1">
      <alignment horizontal="center"/>
    </xf>
    <xf numFmtId="0" fontId="0" fillId="7" borderId="0" xfId="0" applyFill="1" applyAlignment="1">
      <alignment horizontal="left"/>
    </xf>
    <xf numFmtId="0" fontId="10" fillId="7" borderId="0" xfId="0" applyFont="1" applyFill="1"/>
    <xf numFmtId="0" fontId="0" fillId="10" borderId="0" xfId="0" applyFill="1" applyAlignment="1">
      <alignment horizontal="center"/>
    </xf>
    <xf numFmtId="0" fontId="0" fillId="10" borderId="0" xfId="0" applyFill="1" applyAlignment="1">
      <alignment horizontal="right"/>
    </xf>
    <xf numFmtId="0" fontId="0" fillId="10" borderId="0" xfId="0" applyFill="1"/>
    <xf numFmtId="0" fontId="15" fillId="10" borderId="0" xfId="0" applyFont="1" applyFill="1" applyAlignment="1">
      <alignment horizontal="center"/>
    </xf>
    <xf numFmtId="0" fontId="0" fillId="10" borderId="0" xfId="0" applyFill="1" applyAlignment="1">
      <alignment horizontal="left"/>
    </xf>
    <xf numFmtId="0" fontId="0" fillId="8" borderId="0" xfId="0" applyFill="1" applyAlignment="1">
      <alignment horizontal="right"/>
    </xf>
    <xf numFmtId="0" fontId="15" fillId="8" borderId="0" xfId="0" applyFont="1" applyFill="1" applyAlignment="1">
      <alignment horizontal="center"/>
    </xf>
    <xf numFmtId="9" fontId="1" fillId="8" borderId="0" xfId="0" applyNumberFormat="1" applyFont="1" applyFill="1" applyAlignment="1">
      <alignment horizontal="left"/>
    </xf>
    <xf numFmtId="169" fontId="1" fillId="8" borderId="0" xfId="0" applyNumberFormat="1" applyFont="1" applyFill="1" applyAlignment="1">
      <alignment horizontal="left"/>
    </xf>
    <xf numFmtId="169" fontId="0" fillId="8" borderId="0" xfId="0" applyNumberFormat="1" applyFill="1" applyAlignment="1">
      <alignment horizontal="center"/>
    </xf>
    <xf numFmtId="0" fontId="0" fillId="9" borderId="0" xfId="0" applyFill="1" applyAlignment="1">
      <alignment horizontal="right"/>
    </xf>
    <xf numFmtId="0" fontId="15" fillId="9" borderId="0" xfId="0" applyFont="1" applyFill="1" applyAlignment="1">
      <alignment horizontal="center"/>
    </xf>
    <xf numFmtId="0" fontId="0" fillId="9" borderId="0" xfId="0" applyFill="1" applyAlignment="1">
      <alignment horizontal="left"/>
    </xf>
    <xf numFmtId="0" fontId="26" fillId="4" borderId="0" xfId="0" applyFont="1" applyFill="1"/>
    <xf numFmtId="0" fontId="20" fillId="4" borderId="0" xfId="0" applyFont="1" applyFill="1" applyAlignment="1">
      <alignment horizontal="center"/>
    </xf>
    <xf numFmtId="0" fontId="0" fillId="0" borderId="0" xfId="0" applyAlignment="1">
      <alignment vertical="center"/>
    </xf>
    <xf numFmtId="0" fontId="22" fillId="2" borderId="0" xfId="0" applyFont="1" applyFill="1" applyAlignment="1">
      <alignment horizontal="center" vertical="center"/>
    </xf>
    <xf numFmtId="0" fontId="0" fillId="4" borderId="0" xfId="0" applyFill="1" applyAlignment="1">
      <alignment wrapText="1"/>
    </xf>
    <xf numFmtId="0" fontId="2" fillId="4" borderId="0" xfId="0" applyFont="1" applyFill="1" applyAlignment="1">
      <alignment wrapText="1"/>
    </xf>
    <xf numFmtId="0" fontId="1" fillId="2" borderId="0" xfId="0" applyFont="1" applyFill="1" applyAlignment="1">
      <alignment wrapText="1"/>
    </xf>
    <xf numFmtId="0" fontId="3" fillId="0" borderId="0" xfId="0" applyFont="1" applyAlignment="1">
      <alignment wrapText="1"/>
    </xf>
    <xf numFmtId="0" fontId="1" fillId="0" borderId="0" xfId="0" applyFont="1" applyAlignment="1">
      <alignment wrapText="1"/>
    </xf>
    <xf numFmtId="0" fontId="3" fillId="4" borderId="0" xfId="0" applyFont="1" applyFill="1" applyAlignment="1">
      <alignment wrapText="1"/>
    </xf>
    <xf numFmtId="0" fontId="0" fillId="4" borderId="0" xfId="0" applyFill="1" applyAlignment="1">
      <alignment horizontal="right" wrapText="1"/>
    </xf>
    <xf numFmtId="0" fontId="3" fillId="4" borderId="0" xfId="0" applyFont="1" applyFill="1" applyAlignment="1">
      <alignment horizontal="left" wrapText="1"/>
    </xf>
    <xf numFmtId="0" fontId="1" fillId="2" borderId="0" xfId="0" applyFont="1" applyFill="1" applyAlignment="1">
      <alignment horizontal="left" wrapText="1"/>
    </xf>
    <xf numFmtId="0" fontId="3" fillId="0" borderId="0" xfId="0" applyFont="1" applyAlignment="1">
      <alignment horizontal="left" wrapText="1"/>
    </xf>
    <xf numFmtId="0" fontId="1" fillId="4" borderId="0" xfId="0" applyFont="1" applyFill="1" applyAlignment="1">
      <alignment wrapText="1"/>
    </xf>
    <xf numFmtId="0" fontId="1" fillId="4" borderId="0" xfId="0" applyFont="1" applyFill="1" applyAlignment="1">
      <alignment horizontal="left" wrapText="1"/>
    </xf>
    <xf numFmtId="0" fontId="0" fillId="4" borderId="0" xfId="0" applyFill="1" applyAlignment="1">
      <alignment horizontal="right" vertical="top"/>
    </xf>
    <xf numFmtId="0" fontId="0" fillId="6" borderId="0" xfId="0" applyFill="1" applyAlignment="1">
      <alignment wrapText="1"/>
    </xf>
    <xf numFmtId="0" fontId="2" fillId="4" borderId="0" xfId="0" applyFont="1" applyFill="1" applyAlignment="1">
      <alignment vertical="center"/>
    </xf>
    <xf numFmtId="0" fontId="28" fillId="0" borderId="0" xfId="1" applyAlignment="1">
      <alignment horizontal="center" vertical="center"/>
    </xf>
    <xf numFmtId="0" fontId="29" fillId="4" borderId="0" xfId="0" applyFont="1" applyFill="1" applyAlignment="1">
      <alignment vertical="top" wrapText="1"/>
    </xf>
    <xf numFmtId="0" fontId="27" fillId="3" borderId="0" xfId="0" applyFont="1" applyFill="1" applyAlignment="1">
      <alignment horizontal="center"/>
    </xf>
    <xf numFmtId="0" fontId="27" fillId="3" borderId="0" xfId="0" applyFont="1" applyFill="1"/>
    <xf numFmtId="0" fontId="27" fillId="3" borderId="24" xfId="0" applyFont="1" applyFill="1" applyBorder="1" applyAlignment="1">
      <alignment horizontal="center"/>
    </xf>
    <xf numFmtId="0" fontId="27" fillId="3" borderId="3" xfId="0" applyFont="1" applyFill="1" applyBorder="1" applyAlignment="1">
      <alignment horizontal="center"/>
    </xf>
    <xf numFmtId="0" fontId="27" fillId="3" borderId="27" xfId="0" applyFont="1" applyFill="1" applyBorder="1" applyAlignment="1">
      <alignment horizontal="center"/>
    </xf>
    <xf numFmtId="0" fontId="27" fillId="3" borderId="25" xfId="0" applyFont="1" applyFill="1" applyBorder="1" applyAlignment="1">
      <alignment horizontal="center"/>
    </xf>
    <xf numFmtId="0" fontId="0" fillId="0" borderId="1" xfId="0" applyBorder="1"/>
    <xf numFmtId="0" fontId="0" fillId="6" borderId="1" xfId="0" applyFill="1" applyBorder="1" applyAlignment="1">
      <alignment horizontal="center"/>
    </xf>
    <xf numFmtId="0" fontId="0" fillId="6" borderId="1" xfId="0" applyFill="1" applyBorder="1"/>
    <xf numFmtId="169" fontId="0" fillId="6" borderId="1" xfId="0" applyNumberFormat="1" applyFill="1" applyBorder="1" applyAlignment="1">
      <alignment horizontal="center"/>
    </xf>
    <xf numFmtId="44" fontId="0" fillId="6" borderId="1" xfId="0" applyNumberFormat="1" applyFill="1" applyBorder="1"/>
    <xf numFmtId="0" fontId="0" fillId="7" borderId="1" xfId="0" applyFill="1" applyBorder="1" applyAlignment="1">
      <alignment horizontal="center"/>
    </xf>
    <xf numFmtId="0" fontId="0" fillId="7" borderId="1" xfId="0" applyFill="1" applyBorder="1"/>
    <xf numFmtId="169" fontId="0" fillId="7" borderId="1" xfId="0" applyNumberFormat="1" applyFill="1" applyBorder="1" applyAlignment="1">
      <alignment horizontal="center"/>
    </xf>
    <xf numFmtId="166" fontId="0" fillId="7" borderId="1" xfId="0" applyNumberFormat="1" applyFill="1" applyBorder="1" applyAlignment="1">
      <alignment horizontal="center"/>
    </xf>
    <xf numFmtId="166" fontId="0" fillId="6" borderId="1" xfId="0" applyNumberFormat="1" applyFill="1" applyBorder="1" applyAlignment="1">
      <alignment horizontal="center"/>
    </xf>
    <xf numFmtId="169" fontId="0" fillId="8" borderId="1" xfId="0" applyNumberFormat="1" applyFill="1" applyBorder="1" applyAlignment="1">
      <alignment horizontal="center"/>
    </xf>
    <xf numFmtId="166" fontId="0" fillId="8" borderId="1" xfId="0" applyNumberFormat="1" applyFill="1" applyBorder="1" applyAlignment="1">
      <alignment horizontal="center"/>
    </xf>
    <xf numFmtId="0" fontId="0" fillId="8" borderId="1" xfId="0" applyFill="1" applyBorder="1"/>
    <xf numFmtId="0" fontId="0" fillId="9" borderId="1" xfId="0" applyFill="1" applyBorder="1" applyAlignment="1">
      <alignment horizontal="center"/>
    </xf>
    <xf numFmtId="0" fontId="0" fillId="9" borderId="1" xfId="0" applyFill="1" applyBorder="1"/>
    <xf numFmtId="0" fontId="3" fillId="6" borderId="0" xfId="0" applyFont="1" applyFill="1"/>
    <xf numFmtId="0" fontId="27" fillId="3" borderId="26" xfId="0" applyFont="1" applyFill="1" applyBorder="1" applyAlignment="1">
      <alignment horizontal="center"/>
    </xf>
    <xf numFmtId="0" fontId="30" fillId="3" borderId="0" xfId="0" applyFont="1" applyFill="1" applyAlignment="1">
      <alignment horizontal="center"/>
    </xf>
    <xf numFmtId="0" fontId="16" fillId="12" borderId="0" xfId="0" applyFont="1" applyFill="1"/>
    <xf numFmtId="0" fontId="32" fillId="0" borderId="0" xfId="0" applyFont="1" applyAlignment="1">
      <alignment horizontal="right" vertical="center" wrapText="1"/>
    </xf>
    <xf numFmtId="0" fontId="0" fillId="12" borderId="0" xfId="0" applyFill="1" applyAlignment="1">
      <alignment vertical="center" wrapText="1"/>
    </xf>
    <xf numFmtId="0" fontId="0" fillId="12" borderId="0" xfId="0" applyFill="1" applyAlignment="1">
      <alignment vertical="center"/>
    </xf>
    <xf numFmtId="2" fontId="1" fillId="0" borderId="0" xfId="0" applyNumberFormat="1" applyFont="1" applyAlignment="1">
      <alignment horizontal="center" vertical="center" wrapText="1"/>
    </xf>
    <xf numFmtId="42" fontId="22"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4" fillId="0" borderId="0" xfId="0" applyFont="1" applyAlignment="1">
      <alignment horizontal="center" vertical="center" wrapText="1"/>
    </xf>
    <xf numFmtId="42"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0" fillId="0" borderId="1" xfId="0" applyNumberFormat="1" applyBorder="1"/>
    <xf numFmtId="0" fontId="0" fillId="12" borderId="1" xfId="0" applyFill="1" applyBorder="1"/>
    <xf numFmtId="42" fontId="0" fillId="0" borderId="1" xfId="0" applyNumberFormat="1" applyBorder="1"/>
    <xf numFmtId="169" fontId="10" fillId="6" borderId="1" xfId="0" applyNumberFormat="1" applyFont="1" applyFill="1" applyBorder="1" applyAlignment="1">
      <alignment horizontal="center"/>
    </xf>
    <xf numFmtId="9" fontId="0" fillId="0" borderId="1" xfId="0" applyNumberFormat="1" applyBorder="1"/>
    <xf numFmtId="0" fontId="9" fillId="0" borderId="0" xfId="0" applyFont="1"/>
    <xf numFmtId="0" fontId="27" fillId="3" borderId="0" xfId="0" applyFont="1" applyFill="1" applyAlignment="1">
      <alignment horizontal="center" wrapText="1"/>
    </xf>
    <xf numFmtId="0" fontId="0" fillId="6" borderId="0" xfId="0" applyFill="1" applyAlignment="1">
      <alignment vertical="center"/>
    </xf>
    <xf numFmtId="0" fontId="0" fillId="4" borderId="0" xfId="0" applyFill="1" applyAlignment="1">
      <alignment wrapText="1"/>
    </xf>
    <xf numFmtId="0" fontId="0" fillId="0" borderId="0" xfId="0" applyAlignment="1">
      <alignment wrapText="1"/>
    </xf>
    <xf numFmtId="0" fontId="30" fillId="3" borderId="0" xfId="0" applyFont="1" applyFill="1" applyAlignment="1">
      <alignment horizontal="center"/>
    </xf>
    <xf numFmtId="0" fontId="31" fillId="3" borderId="0" xfId="0" applyFont="1" applyFill="1"/>
    <xf numFmtId="0" fontId="31" fillId="3" borderId="0" xfId="0" applyFont="1" applyFill="1" applyAlignment="1">
      <alignment horizontal="center"/>
    </xf>
    <xf numFmtId="0" fontId="30" fillId="3" borderId="0" xfId="0" applyFont="1" applyFill="1" applyAlignment="1">
      <alignment horizontal="center" wrapText="1"/>
    </xf>
    <xf numFmtId="0" fontId="16" fillId="3" borderId="0" xfId="0" applyFont="1" applyFill="1" applyAlignment="1">
      <alignment horizontal="center" wrapText="1"/>
    </xf>
    <xf numFmtId="0" fontId="16" fillId="3" borderId="0" xfId="0" applyFont="1" applyFill="1" applyAlignment="1">
      <alignment horizontal="center"/>
    </xf>
    <xf numFmtId="0" fontId="0" fillId="0" borderId="0" xfId="0" applyAlignment="1">
      <alignment horizontal="center" wrapText="1"/>
    </xf>
    <xf numFmtId="0" fontId="0" fillId="0" borderId="0" xfId="0" applyAlignment="1">
      <alignment horizontal="center"/>
    </xf>
    <xf numFmtId="0" fontId="25" fillId="0" borderId="0" xfId="0" applyFont="1" applyAlignment="1">
      <alignment wrapText="1"/>
    </xf>
    <xf numFmtId="0" fontId="0" fillId="0" borderId="1" xfId="0" applyBorder="1" applyAlignment="1">
      <alignment wrapText="1"/>
    </xf>
    <xf numFmtId="0" fontId="27" fillId="3" borderId="0" xfId="0" applyFont="1" applyFill="1" applyAlignment="1">
      <alignment horizontal="center" wrapText="1"/>
    </xf>
    <xf numFmtId="0" fontId="1" fillId="0" borderId="0" xfId="0" applyFont="1" applyAlignment="1">
      <alignment horizontal="center" wrapText="1"/>
    </xf>
    <xf numFmtId="0" fontId="0" fillId="4" borderId="0" xfId="0" applyFill="1" applyAlignment="1">
      <alignment horizontal="center" wrapText="1"/>
    </xf>
    <xf numFmtId="0" fontId="9" fillId="4" borderId="0" xfId="0" applyFont="1" applyFill="1" applyAlignment="1">
      <alignment horizontal="center"/>
    </xf>
    <xf numFmtId="0" fontId="17" fillId="3" borderId="0" xfId="0" applyFont="1" applyFill="1" applyAlignment="1">
      <alignment horizontal="center" wrapText="1"/>
    </xf>
    <xf numFmtId="0" fontId="18" fillId="0" borderId="0" xfId="0" applyFont="1" applyAlignment="1">
      <alignment horizontal="center" wrapText="1"/>
    </xf>
    <xf numFmtId="0" fontId="2" fillId="0" borderId="0" xfId="0" applyFont="1" applyAlignment="1">
      <alignment horizontal="center" wrapText="1"/>
    </xf>
    <xf numFmtId="0" fontId="0" fillId="0" borderId="0" xfId="0" applyBorder="1"/>
    <xf numFmtId="0" fontId="2" fillId="0" borderId="0" xfId="0" applyFont="1" applyFill="1" applyBorder="1"/>
    <xf numFmtId="0" fontId="0" fillId="0" borderId="0" xfId="0" applyFill="1" applyBorder="1"/>
    <xf numFmtId="166" fontId="0" fillId="0" borderId="0" xfId="0" applyNumberFormat="1" applyFill="1" applyBorder="1"/>
    <xf numFmtId="0" fontId="1" fillId="0" borderId="0" xfId="0" applyFont="1" applyFill="1" applyBorder="1"/>
    <xf numFmtId="2" fontId="0" fillId="0" borderId="0" xfId="0" applyNumberFormat="1" applyFill="1" applyBorder="1"/>
    <xf numFmtId="0" fontId="3" fillId="0" borderId="0" xfId="0" applyFont="1" applyFill="1" applyBorder="1"/>
    <xf numFmtId="0" fontId="10" fillId="0" borderId="0" xfId="0" applyFont="1" applyFill="1" applyBorder="1"/>
    <xf numFmtId="0" fontId="1" fillId="0" borderId="0" xfId="0" applyFont="1" applyFill="1" applyBorder="1" applyAlignment="1">
      <alignment horizontal="left"/>
    </xf>
    <xf numFmtId="0" fontId="0" fillId="0" borderId="0" xfId="0" applyFill="1"/>
    <xf numFmtId="166" fontId="0" fillId="0" borderId="0" xfId="0" applyNumberFormat="1" applyFill="1"/>
    <xf numFmtId="2" fontId="0" fillId="0" borderId="0" xfId="0" applyNumberFormat="1" applyFill="1"/>
    <xf numFmtId="0" fontId="10" fillId="0" borderId="0" xfId="0" applyFont="1" applyFill="1"/>
    <xf numFmtId="9" fontId="0" fillId="0" borderId="0" xfId="0" applyNumberFormat="1" applyFill="1" applyAlignment="1">
      <alignment horizontal="right" wrapText="1"/>
    </xf>
    <xf numFmtId="0" fontId="1" fillId="0" borderId="0" xfId="0" applyFont="1" applyFill="1" applyAlignment="1">
      <alignment horizontal="center" wrapText="1"/>
    </xf>
    <xf numFmtId="0" fontId="0" fillId="0" borderId="0" xfId="0" applyFill="1" applyAlignment="1">
      <alignment horizontal="center" wrapText="1"/>
    </xf>
    <xf numFmtId="44" fontId="9" fillId="0" borderId="0" xfId="0" applyNumberFormat="1" applyFont="1" applyFill="1"/>
    <xf numFmtId="1" fontId="0" fillId="0" borderId="0" xfId="0" applyNumberFormat="1" applyFill="1"/>
    <xf numFmtId="0" fontId="9" fillId="0" borderId="0" xfId="0" applyFont="1" applyFill="1"/>
    <xf numFmtId="166" fontId="9" fillId="0" borderId="0" xfId="0" applyNumberFormat="1" applyFont="1" applyFill="1"/>
    <xf numFmtId="0" fontId="9" fillId="0" borderId="0" xfId="0" applyFont="1" applyFill="1" applyAlignment="1">
      <alignment horizontal="center"/>
    </xf>
    <xf numFmtId="0" fontId="0" fillId="0" borderId="0" xfId="0" applyFont="1"/>
    <xf numFmtId="0" fontId="0" fillId="4" borderId="0" xfId="0" applyFont="1" applyFill="1"/>
    <xf numFmtId="0" fontId="28" fillId="0" borderId="0" xfId="1" quotePrefix="1"/>
    <xf numFmtId="0" fontId="28" fillId="0" borderId="0" xfId="1" quotePrefix="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Importance of Aspects of Resilience</a:t>
            </a:r>
          </a:p>
          <a:p>
            <a:pPr>
              <a:defRPr/>
            </a:pPr>
            <a:r>
              <a:rPr lang="en-CA" sz="1400" b="1" i="0" u="none" strike="noStrike" baseline="0">
                <a:effectLst/>
              </a:rPr>
              <a:t>By </a:t>
            </a:r>
            <a:r>
              <a:rPr lang="en-CA" b="1"/>
              <a:t>Percentage of Total Points Allocated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7512729501341542"/>
          <c:w val="1"/>
          <c:h val="0.47739485912922724"/>
        </c:manualLayout>
      </c:layout>
      <c:pie3DChart>
        <c:varyColors val="1"/>
        <c:ser>
          <c:idx val="0"/>
          <c:order val="0"/>
          <c:tx>
            <c:strRef>
              <c:f>'Resilience Goals'!$S$12</c:f>
              <c:strCache>
                <c:ptCount val="1"/>
                <c:pt idx="0">
                  <c:v>Percentage of 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121-4C42-B18C-9EA66418CB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121-4C42-B18C-9EA66418CB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121-4C42-B18C-9EA66418CB5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121-4C42-B18C-9EA66418CB5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121-4C42-B18C-9EA66418CB52}"/>
              </c:ext>
            </c:extLst>
          </c:dPt>
          <c:dPt>
            <c:idx val="5"/>
            <c:bubble3D val="0"/>
            <c:explosion val="4"/>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D773-469E-8AE7-71BFB06F432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121-4C42-B18C-9EA66418CB52}"/>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121-4C42-B18C-9EA66418CB5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'Resilience Goals'!$R$13:$R$20</c:f>
              <c:strCache>
                <c:ptCount val="8"/>
                <c:pt idx="0">
                  <c:v>Avoid shocks as much as possible</c:v>
                </c:pt>
                <c:pt idx="1">
                  <c:v>Better anticipate and prepare for shocks</c:v>
                </c:pt>
                <c:pt idx="2">
                  <c:v>Lessen severity of shocks (blunt the impact)</c:v>
                </c:pt>
                <c:pt idx="3">
                  <c:v>Lessen duration of shocks (bounce back faster)</c:v>
                </c:pt>
                <c:pt idx="4">
                  <c:v>Move to higher level of performance after recovery</c:v>
                </c:pt>
                <c:pt idx="5">
                  <c:v>Survival (keep businesses, organizations "alive")</c:v>
                </c:pt>
                <c:pt idx="6">
                  <c:v>Take opportunity to leapfrog ahead</c:v>
                </c:pt>
                <c:pt idx="7">
                  <c:v>Other________________________________________</c:v>
                </c:pt>
              </c:strCache>
            </c:strRef>
          </c:cat>
          <c:val>
            <c:numRef>
              <c:f>'Resilience Goals'!$S$13:$S$20</c:f>
              <c:numCache>
                <c:formatCode>0.0</c:formatCode>
                <c:ptCount val="8"/>
                <c:pt idx="0">
                  <c:v>7.6923076923076925</c:v>
                </c:pt>
                <c:pt idx="1">
                  <c:v>13.461538461538462</c:v>
                </c:pt>
                <c:pt idx="2">
                  <c:v>15.384615384615385</c:v>
                </c:pt>
                <c:pt idx="3">
                  <c:v>13.461538461538462</c:v>
                </c:pt>
                <c:pt idx="4">
                  <c:v>15.384615384615385</c:v>
                </c:pt>
                <c:pt idx="5">
                  <c:v>15.384615384615385</c:v>
                </c:pt>
                <c:pt idx="6">
                  <c:v>11.538461538461538</c:v>
                </c:pt>
                <c:pt idx="7">
                  <c:v>7.6923076923076925</c:v>
                </c:pt>
              </c:numCache>
            </c:numRef>
          </c:val>
          <c:extLst>
            <c:ext xmlns:c16="http://schemas.microsoft.com/office/drawing/2014/chart" uri="{C3380CC4-5D6E-409C-BE32-E72D297353CC}">
              <c16:uniqueId val="{00000000-D773-469E-8AE7-71BFB06F432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
          <c:y val="0.68419718277573371"/>
          <c:w val="1"/>
          <c:h val="0.2880253068803080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Importance</a:t>
            </a:r>
            <a:r>
              <a:rPr lang="en-US" b="1" baseline="0"/>
              <a:t> of Types of Shocks When Considering How to Develop or Improve Resilience  </a:t>
            </a:r>
          </a:p>
          <a:p>
            <a:pPr>
              <a:defRPr/>
            </a:pPr>
            <a:r>
              <a:rPr lang="en-US" sz="1050" b="1" baseline="0"/>
              <a:t>(scale of 0 to 10 where 10 is most important)</a:t>
            </a:r>
            <a:endParaRPr lang="en-US" sz="105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5"/>
          <c:order val="5"/>
          <c:spPr>
            <a:solidFill>
              <a:schemeClr val="accent6"/>
            </a:solidFill>
            <a:ln>
              <a:noFill/>
            </a:ln>
            <a:effectLst/>
          </c:spPr>
          <c:invertIfNegative val="0"/>
          <c:cat>
            <c:strRef>
              <c:f>'Types of Shocks'!$C$13:$C$21</c:f>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f>'Types of Shocks'!$I$13:$I$21</c:f>
              <c:numCache>
                <c:formatCode>General</c:formatCode>
                <c:ptCount val="9"/>
                <c:pt idx="0">
                  <c:v>8</c:v>
                </c:pt>
                <c:pt idx="1">
                  <c:v>6</c:v>
                </c:pt>
                <c:pt idx="2">
                  <c:v>9</c:v>
                </c:pt>
                <c:pt idx="3">
                  <c:v>5</c:v>
                </c:pt>
                <c:pt idx="4">
                  <c:v>7</c:v>
                </c:pt>
                <c:pt idx="5">
                  <c:v>5</c:v>
                </c:pt>
                <c:pt idx="6">
                  <c:v>5</c:v>
                </c:pt>
                <c:pt idx="7">
                  <c:v>8</c:v>
                </c:pt>
                <c:pt idx="8">
                  <c:v>3</c:v>
                </c:pt>
              </c:numCache>
            </c:numRef>
          </c:val>
          <c:extLst>
            <c:ext xmlns:c16="http://schemas.microsoft.com/office/drawing/2014/chart" uri="{C3380CC4-5D6E-409C-BE32-E72D297353CC}">
              <c16:uniqueId val="{00000005-E906-4813-9FD4-0214A4029D48}"/>
            </c:ext>
          </c:extLst>
        </c:ser>
        <c:dLbls>
          <c:showLegendKey val="0"/>
          <c:showVal val="0"/>
          <c:showCatName val="0"/>
          <c:showSerName val="0"/>
          <c:showPercent val="0"/>
          <c:showBubbleSize val="0"/>
        </c:dLbls>
        <c:gapWidth val="182"/>
        <c:axId val="107365183"/>
        <c:axId val="107360607"/>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'Types of Shocks'!$C$13:$C$21</c15:sqref>
                        </c15:formulaRef>
                      </c:ext>
                    </c:extLst>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extLst>
                      <c:ext uri="{02D57815-91ED-43cb-92C2-25804820EDAC}">
                        <c15:formulaRef>
                          <c15:sqref>'Types of Shocks'!$D$13:$D$21</c15:sqref>
                        </c15:formulaRef>
                      </c:ext>
                    </c:extLst>
                    <c:numCache>
                      <c:formatCode>General</c:formatCode>
                      <c:ptCount val="9"/>
                    </c:numCache>
                  </c:numRef>
                </c:val>
                <c:extLst>
                  <c:ext xmlns:c16="http://schemas.microsoft.com/office/drawing/2014/chart" uri="{C3380CC4-5D6E-409C-BE32-E72D297353CC}">
                    <c16:uniqueId val="{00000000-E906-4813-9FD4-0214A4029D48}"/>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'Types of Shocks'!$C$13:$C$21</c15:sqref>
                        </c15:formulaRef>
                      </c:ext>
                    </c:extLst>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extLst xmlns:c15="http://schemas.microsoft.com/office/drawing/2012/chart">
                      <c:ext xmlns:c15="http://schemas.microsoft.com/office/drawing/2012/chart" uri="{02D57815-91ED-43cb-92C2-25804820EDAC}">
                        <c15:formulaRef>
                          <c15:sqref>'Types of Shocks'!$E$13:$E$21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E906-4813-9FD4-0214A4029D48}"/>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'Types of Shocks'!$C$13:$C$21</c15:sqref>
                        </c15:formulaRef>
                      </c:ext>
                    </c:extLst>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extLst xmlns:c15="http://schemas.microsoft.com/office/drawing/2012/chart">
                      <c:ext xmlns:c15="http://schemas.microsoft.com/office/drawing/2012/chart" uri="{02D57815-91ED-43cb-92C2-25804820EDAC}">
                        <c15:formulaRef>
                          <c15:sqref>'Types of Shocks'!$F$13:$F$21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E906-4813-9FD4-0214A4029D48}"/>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'Types of Shocks'!$C$13:$C$21</c15:sqref>
                        </c15:formulaRef>
                      </c:ext>
                    </c:extLst>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extLst xmlns:c15="http://schemas.microsoft.com/office/drawing/2012/chart">
                      <c:ext xmlns:c15="http://schemas.microsoft.com/office/drawing/2012/chart" uri="{02D57815-91ED-43cb-92C2-25804820EDAC}">
                        <c15:formulaRef>
                          <c15:sqref>'Types of Shocks'!$G$13:$G$21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3-E906-4813-9FD4-0214A4029D48}"/>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'Types of Shocks'!$C$13:$C$21</c15:sqref>
                        </c15:formulaRef>
                      </c:ext>
                    </c:extLst>
                    <c:strCache>
                      <c:ptCount val="9"/>
                      <c:pt idx="0">
                        <c:v>Natural disasters (ex. extreme weather events and aftermath)</c:v>
                      </c:pt>
                      <c:pt idx="1">
                        <c:v>Financial shocks (ex. inflation/deflation, capital/liquidity crises)</c:v>
                      </c:pt>
                      <c:pt idx="2">
                        <c:v>Community health (ex. pandemics or other biological agents)</c:v>
                      </c:pt>
                      <c:pt idx="3">
                        <c:v>Impacts of climate change (ex. local/regional effects)</c:v>
                      </c:pt>
                      <c:pt idx="4">
                        <c:v>Environmental shocks (ex. water supply/quality, air quality, biodiversity)</c:v>
                      </c:pt>
                      <c:pt idx="5">
                        <c:v>Economic shocks (ex. supply chain disruptions, policy-driven impacts)</c:v>
                      </c:pt>
                      <c:pt idx="6">
                        <c:v>Shocks to social or political stability (ex. referenda)</c:v>
                      </c:pt>
                      <c:pt idx="7">
                        <c:v>Labour market shocks (ex. major layoffs, judicial decisions)</c:v>
                      </c:pt>
                      <c:pt idx="8">
                        <c:v>Other_________________________________________________________</c:v>
                      </c:pt>
                    </c:strCache>
                  </c:strRef>
                </c:cat>
                <c:val>
                  <c:numRef>
                    <c:extLst xmlns:c15="http://schemas.microsoft.com/office/drawing/2012/chart">
                      <c:ext xmlns:c15="http://schemas.microsoft.com/office/drawing/2012/chart" uri="{02D57815-91ED-43cb-92C2-25804820EDAC}">
                        <c15:formulaRef>
                          <c15:sqref>'Types of Shocks'!$H$13:$H$21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4-E906-4813-9FD4-0214A4029D48}"/>
                  </c:ext>
                </c:extLst>
              </c15:ser>
            </c15:filteredBarSeries>
          </c:ext>
        </c:extLst>
      </c:barChart>
      <c:catAx>
        <c:axId val="1073651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60607"/>
        <c:crosses val="autoZero"/>
        <c:auto val="1"/>
        <c:lblAlgn val="ctr"/>
        <c:lblOffset val="100"/>
        <c:noMultiLvlLbl val="0"/>
      </c:catAx>
      <c:valAx>
        <c:axId val="1073606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65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Importance of Types of Measures in </a:t>
            </a:r>
          </a:p>
          <a:p>
            <a:pPr>
              <a:defRPr/>
            </a:pPr>
            <a:r>
              <a:rPr lang="en-US" b="1"/>
              <a:t>Determining Progress on Resilience </a:t>
            </a:r>
          </a:p>
          <a:p>
            <a:pPr>
              <a:defRPr/>
            </a:pPr>
            <a:r>
              <a:rPr lang="en-US" sz="1200"/>
              <a:t>(scale of 0 to 10 where 10 is most important)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4"/>
          <c:spPr>
            <a:solidFill>
              <a:schemeClr val="accent5"/>
            </a:solidFill>
            <a:ln>
              <a:noFill/>
            </a:ln>
            <a:effectLst/>
          </c:spPr>
          <c:invertIfNegative val="0"/>
          <c:cat>
            <c:strRef>
              <c:f>'Measuring or Comparing'!$C$14:$C$21</c:f>
              <c:strCache>
                <c:ptCount val="8"/>
                <c:pt idx="0">
                  <c:v>To own baseline only, over time</c:v>
                </c:pt>
                <c:pt idx="1">
                  <c:v>Compared to own long-term aspirations</c:v>
                </c:pt>
                <c:pt idx="2">
                  <c:v>To other similar communities or regions</c:v>
                </c:pt>
                <c:pt idx="3">
                  <c:v>To provincial average, median or other value</c:v>
                </c:pt>
                <c:pt idx="4">
                  <c:v>To national average, median or other value</c:v>
                </c:pt>
                <c:pt idx="5">
                  <c:v>To industry average, median or other value</c:v>
                </c:pt>
                <c:pt idx="6">
                  <c:v>To international standard or other value</c:v>
                </c:pt>
                <c:pt idx="7">
                  <c:v>Other_______________________________</c:v>
                </c:pt>
              </c:strCache>
            </c:strRef>
          </c:cat>
          <c:val>
            <c:numRef>
              <c:f>'Measuring or Comparing'!$H$14:$H$21</c:f>
              <c:numCache>
                <c:formatCode>General</c:formatCode>
                <c:ptCount val="8"/>
                <c:pt idx="0">
                  <c:v>10</c:v>
                </c:pt>
                <c:pt idx="1">
                  <c:v>10</c:v>
                </c:pt>
                <c:pt idx="2">
                  <c:v>0</c:v>
                </c:pt>
                <c:pt idx="3">
                  <c:v>5</c:v>
                </c:pt>
                <c:pt idx="4">
                  <c:v>2</c:v>
                </c:pt>
                <c:pt idx="5">
                  <c:v>6</c:v>
                </c:pt>
                <c:pt idx="6">
                  <c:v>2</c:v>
                </c:pt>
                <c:pt idx="7">
                  <c:v>0</c:v>
                </c:pt>
              </c:numCache>
            </c:numRef>
          </c:val>
          <c:extLst>
            <c:ext xmlns:c16="http://schemas.microsoft.com/office/drawing/2014/chart" uri="{C3380CC4-5D6E-409C-BE32-E72D297353CC}">
              <c16:uniqueId val="{00000004-472C-4F4D-8B58-E8D65AFE3F17}"/>
            </c:ext>
          </c:extLst>
        </c:ser>
        <c:dLbls>
          <c:showLegendKey val="0"/>
          <c:showVal val="0"/>
          <c:showCatName val="0"/>
          <c:showSerName val="0"/>
          <c:showPercent val="0"/>
          <c:showBubbleSize val="0"/>
        </c:dLbls>
        <c:gapWidth val="182"/>
        <c:axId val="168042095"/>
        <c:axId val="168035855"/>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'Measuring or Comparing'!$C$14:$C$21</c15:sqref>
                        </c15:formulaRef>
                      </c:ext>
                    </c:extLst>
                    <c:strCache>
                      <c:ptCount val="8"/>
                      <c:pt idx="0">
                        <c:v>To own baseline only, over time</c:v>
                      </c:pt>
                      <c:pt idx="1">
                        <c:v>Compared to own long-term aspirations</c:v>
                      </c:pt>
                      <c:pt idx="2">
                        <c:v>To other similar communities or regions</c:v>
                      </c:pt>
                      <c:pt idx="3">
                        <c:v>To provincial average, median or other value</c:v>
                      </c:pt>
                      <c:pt idx="4">
                        <c:v>To national average, median or other value</c:v>
                      </c:pt>
                      <c:pt idx="5">
                        <c:v>To industry average, median or other value</c:v>
                      </c:pt>
                      <c:pt idx="6">
                        <c:v>To international standard or other value</c:v>
                      </c:pt>
                      <c:pt idx="7">
                        <c:v>Other_______________________________</c:v>
                      </c:pt>
                    </c:strCache>
                  </c:strRef>
                </c:cat>
                <c:val>
                  <c:numRef>
                    <c:extLst>
                      <c:ext uri="{02D57815-91ED-43cb-92C2-25804820EDAC}">
                        <c15:formulaRef>
                          <c15:sqref>'Measuring or Comparing'!$D$14:$D$21</c15:sqref>
                        </c15:formulaRef>
                      </c:ext>
                    </c:extLst>
                    <c:numCache>
                      <c:formatCode>General</c:formatCode>
                      <c:ptCount val="8"/>
                    </c:numCache>
                  </c:numRef>
                </c:val>
                <c:extLst>
                  <c:ext xmlns:c16="http://schemas.microsoft.com/office/drawing/2014/chart" uri="{C3380CC4-5D6E-409C-BE32-E72D297353CC}">
                    <c16:uniqueId val="{00000000-472C-4F4D-8B58-E8D65AFE3F17}"/>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'Measuring or Comparing'!$C$14:$C$21</c15:sqref>
                        </c15:formulaRef>
                      </c:ext>
                    </c:extLst>
                    <c:strCache>
                      <c:ptCount val="8"/>
                      <c:pt idx="0">
                        <c:v>To own baseline only, over time</c:v>
                      </c:pt>
                      <c:pt idx="1">
                        <c:v>Compared to own long-term aspirations</c:v>
                      </c:pt>
                      <c:pt idx="2">
                        <c:v>To other similar communities or regions</c:v>
                      </c:pt>
                      <c:pt idx="3">
                        <c:v>To provincial average, median or other value</c:v>
                      </c:pt>
                      <c:pt idx="4">
                        <c:v>To national average, median or other value</c:v>
                      </c:pt>
                      <c:pt idx="5">
                        <c:v>To industry average, median or other value</c:v>
                      </c:pt>
                      <c:pt idx="6">
                        <c:v>To international standard or other value</c:v>
                      </c:pt>
                      <c:pt idx="7">
                        <c:v>Other_______________________________</c:v>
                      </c:pt>
                    </c:strCache>
                  </c:strRef>
                </c:cat>
                <c:val>
                  <c:numRef>
                    <c:extLst xmlns:c15="http://schemas.microsoft.com/office/drawing/2012/chart">
                      <c:ext xmlns:c15="http://schemas.microsoft.com/office/drawing/2012/chart" uri="{02D57815-91ED-43cb-92C2-25804820EDAC}">
                        <c15:formulaRef>
                          <c15:sqref>'Measuring or Comparing'!$E$14:$E$21</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472C-4F4D-8B58-E8D65AFE3F1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'Measuring or Comparing'!$C$14:$C$21</c15:sqref>
                        </c15:formulaRef>
                      </c:ext>
                    </c:extLst>
                    <c:strCache>
                      <c:ptCount val="8"/>
                      <c:pt idx="0">
                        <c:v>To own baseline only, over time</c:v>
                      </c:pt>
                      <c:pt idx="1">
                        <c:v>Compared to own long-term aspirations</c:v>
                      </c:pt>
                      <c:pt idx="2">
                        <c:v>To other similar communities or regions</c:v>
                      </c:pt>
                      <c:pt idx="3">
                        <c:v>To provincial average, median or other value</c:v>
                      </c:pt>
                      <c:pt idx="4">
                        <c:v>To national average, median or other value</c:v>
                      </c:pt>
                      <c:pt idx="5">
                        <c:v>To industry average, median or other value</c:v>
                      </c:pt>
                      <c:pt idx="6">
                        <c:v>To international standard or other value</c:v>
                      </c:pt>
                      <c:pt idx="7">
                        <c:v>Other_______________________________</c:v>
                      </c:pt>
                    </c:strCache>
                  </c:strRef>
                </c:cat>
                <c:val>
                  <c:numRef>
                    <c:extLst xmlns:c15="http://schemas.microsoft.com/office/drawing/2012/chart">
                      <c:ext xmlns:c15="http://schemas.microsoft.com/office/drawing/2012/chart" uri="{02D57815-91ED-43cb-92C2-25804820EDAC}">
                        <c15:formulaRef>
                          <c15:sqref>'Measuring or Comparing'!$F$14:$F$21</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472C-4F4D-8B58-E8D65AFE3F17}"/>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'Measuring or Comparing'!$C$14:$C$21</c15:sqref>
                        </c15:formulaRef>
                      </c:ext>
                    </c:extLst>
                    <c:strCache>
                      <c:ptCount val="8"/>
                      <c:pt idx="0">
                        <c:v>To own baseline only, over time</c:v>
                      </c:pt>
                      <c:pt idx="1">
                        <c:v>Compared to own long-term aspirations</c:v>
                      </c:pt>
                      <c:pt idx="2">
                        <c:v>To other similar communities or regions</c:v>
                      </c:pt>
                      <c:pt idx="3">
                        <c:v>To provincial average, median or other value</c:v>
                      </c:pt>
                      <c:pt idx="4">
                        <c:v>To national average, median or other value</c:v>
                      </c:pt>
                      <c:pt idx="5">
                        <c:v>To industry average, median or other value</c:v>
                      </c:pt>
                      <c:pt idx="6">
                        <c:v>To international standard or other value</c:v>
                      </c:pt>
                      <c:pt idx="7">
                        <c:v>Other_______________________________</c:v>
                      </c:pt>
                    </c:strCache>
                  </c:strRef>
                </c:cat>
                <c:val>
                  <c:numRef>
                    <c:extLst xmlns:c15="http://schemas.microsoft.com/office/drawing/2012/chart">
                      <c:ext xmlns:c15="http://schemas.microsoft.com/office/drawing/2012/chart" uri="{02D57815-91ED-43cb-92C2-25804820EDAC}">
                        <c15:formulaRef>
                          <c15:sqref>'Measuring or Comparing'!$G$14:$G$21</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3-472C-4F4D-8B58-E8D65AFE3F17}"/>
                  </c:ext>
                </c:extLst>
              </c15:ser>
            </c15:filteredBarSeries>
          </c:ext>
        </c:extLst>
      </c:barChart>
      <c:catAx>
        <c:axId val="1680420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035855"/>
        <c:crosses val="autoZero"/>
        <c:auto val="1"/>
        <c:lblAlgn val="ctr"/>
        <c:lblOffset val="100"/>
        <c:noMultiLvlLbl val="0"/>
      </c:catAx>
      <c:valAx>
        <c:axId val="1680358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0420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hade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L$34" horiz="1" max="100" page="10" val="10"/>
</file>

<file path=xl/ctrlProps/ctrlProp10.xml><?xml version="1.0" encoding="utf-8"?>
<formControlPr xmlns="http://schemas.microsoft.com/office/spreadsheetml/2009/9/main" objectType="Scroll" dx="22" fmlaLink="L62" horiz="1" max="100" page="10" val="50"/>
</file>

<file path=xl/ctrlProps/ctrlProp11.xml><?xml version="1.0" encoding="utf-8"?>
<formControlPr xmlns="http://schemas.microsoft.com/office/spreadsheetml/2009/9/main" objectType="Scroll" dx="22" fmlaLink="L62" horiz="1" max="100" page="10" val="50"/>
</file>

<file path=xl/ctrlProps/ctrlProp12.xml><?xml version="1.0" encoding="utf-8"?>
<formControlPr xmlns="http://schemas.microsoft.com/office/spreadsheetml/2009/9/main" objectType="Scroll" dx="22" fmlaLink="L62" horiz="1" max="100" page="10" val="50"/>
</file>

<file path=xl/ctrlProps/ctrlProp13.xml><?xml version="1.0" encoding="utf-8"?>
<formControlPr xmlns="http://schemas.microsoft.com/office/spreadsheetml/2009/9/main" objectType="Scroll" dx="22" fmlaLink="L62" horiz="1" max="100" page="10" val="50"/>
</file>

<file path=xl/ctrlProps/ctrlProp14.xml><?xml version="1.0" encoding="utf-8"?>
<formControlPr xmlns="http://schemas.microsoft.com/office/spreadsheetml/2009/9/main" objectType="Scroll" dx="22" fmlaLink="L62" horiz="1" max="100" page="10" val="50"/>
</file>

<file path=xl/ctrlProps/ctrlProp15.xml><?xml version="1.0" encoding="utf-8"?>
<formControlPr xmlns="http://schemas.microsoft.com/office/spreadsheetml/2009/9/main" objectType="Scroll" dx="22" fmlaLink="L62" horiz="1" max="100" page="10" val="50"/>
</file>

<file path=xl/ctrlProps/ctrlProp2.xml><?xml version="1.0" encoding="utf-8"?>
<formControlPr xmlns="http://schemas.microsoft.com/office/spreadsheetml/2009/9/main" objectType="Scroll" dx="22" fmlaLink="L62" horiz="1" max="100" page="10" val="50"/>
</file>

<file path=xl/ctrlProps/ctrlProp3.xml><?xml version="1.0" encoding="utf-8"?>
<formControlPr xmlns="http://schemas.microsoft.com/office/spreadsheetml/2009/9/main" objectType="Scroll" dx="22" fmlaLink="L62" horiz="1" max="100" page="10" val="50"/>
</file>

<file path=xl/ctrlProps/ctrlProp4.xml><?xml version="1.0" encoding="utf-8"?>
<formControlPr xmlns="http://schemas.microsoft.com/office/spreadsheetml/2009/9/main" objectType="Scroll" dx="22" fmlaLink="L62" horiz="1" max="100" page="10" val="50"/>
</file>

<file path=xl/ctrlProps/ctrlProp5.xml><?xml version="1.0" encoding="utf-8"?>
<formControlPr xmlns="http://schemas.microsoft.com/office/spreadsheetml/2009/9/main" objectType="Scroll" dx="22" fmlaLink="L62" horiz="1" max="100" page="10" val="50"/>
</file>

<file path=xl/ctrlProps/ctrlProp6.xml><?xml version="1.0" encoding="utf-8"?>
<formControlPr xmlns="http://schemas.microsoft.com/office/spreadsheetml/2009/9/main" objectType="Scroll" dx="22" fmlaLink="L62" horiz="1" max="100" page="10" val="50"/>
</file>

<file path=xl/ctrlProps/ctrlProp7.xml><?xml version="1.0" encoding="utf-8"?>
<formControlPr xmlns="http://schemas.microsoft.com/office/spreadsheetml/2009/9/main" objectType="Scroll" dx="22" fmlaLink="L62" horiz="1" max="100" page="10" val="50"/>
</file>

<file path=xl/ctrlProps/ctrlProp8.xml><?xml version="1.0" encoding="utf-8"?>
<formControlPr xmlns="http://schemas.microsoft.com/office/spreadsheetml/2009/9/main" objectType="Scroll" dx="22" fmlaLink="L62" horiz="1" max="100" page="10" val="50"/>
</file>

<file path=xl/ctrlProps/ctrlProp9.xml><?xml version="1.0" encoding="utf-8"?>
<formControlPr xmlns="http://schemas.microsoft.com/office/spreadsheetml/2009/9/main" objectType="Scroll" dx="22" fmlaLink="L62" horiz="1" max="100" page="10" val="5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85725</xdr:rowOff>
    </xdr:from>
    <xdr:to>
      <xdr:col>1</xdr:col>
      <xdr:colOff>2238375</xdr:colOff>
      <xdr:row>4</xdr:row>
      <xdr:rowOff>306705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76225"/>
          <a:ext cx="2219325" cy="792480"/>
        </a:xfrm>
        <a:prstGeom prst="rect">
          <a:avLst/>
        </a:prstGeom>
        <a:solidFill>
          <a:schemeClr val="bg1"/>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28575</xdr:colOff>
      <xdr:row>1</xdr:row>
      <xdr:rowOff>28575</xdr:rowOff>
    </xdr:from>
    <xdr:to>
      <xdr:col>3</xdr:col>
      <xdr:colOff>2057400</xdr:colOff>
      <xdr:row>4</xdr:row>
      <xdr:rowOff>181531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19075"/>
          <a:ext cx="2028825" cy="724456"/>
        </a:xfrm>
        <a:prstGeom prst="rect">
          <a:avLst/>
        </a:prstGeom>
        <a:noFill/>
      </xdr:spPr>
    </xdr:pic>
    <xdr:clientData/>
  </xdr:twoCellAnchor>
  <xdr:twoCellAnchor>
    <xdr:from>
      <xdr:col>4</xdr:col>
      <xdr:colOff>1</xdr:colOff>
      <xdr:row>1</xdr:row>
      <xdr:rowOff>1</xdr:rowOff>
    </xdr:from>
    <xdr:to>
      <xdr:col>6</xdr:col>
      <xdr:colOff>1400176</xdr:colOff>
      <xdr:row>5</xdr:row>
      <xdr:rowOff>19051</xdr:rowOff>
    </xdr:to>
    <xdr:sp macro="" textlink="">
      <xdr:nvSpPr>
        <xdr:cNvPr id="3" name="Callout: Down Arrow 2">
          <a:extLst>
            <a:ext uri="{FF2B5EF4-FFF2-40B4-BE49-F238E27FC236}">
              <a16:creationId xmlns:a16="http://schemas.microsoft.com/office/drawing/2014/main" id="{00000000-0008-0000-0900-000003000000}"/>
            </a:ext>
          </a:extLst>
        </xdr:cNvPr>
        <xdr:cNvSpPr/>
      </xdr:nvSpPr>
      <xdr:spPr>
        <a:xfrm>
          <a:off x="2838451" y="190501"/>
          <a:ext cx="4381500" cy="781050"/>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Based on your rating</a:t>
          </a:r>
          <a:r>
            <a:rPr lang="en-CA" sz="1100" baseline="0"/>
            <a:t>s and calculations for each measure, decide if you want to take any action on that indicator. </a:t>
          </a:r>
          <a:endParaRPr lang="en-CA" sz="1100"/>
        </a:p>
      </xdr:txBody>
    </xdr:sp>
    <xdr:clientData/>
  </xdr:twoCellAnchor>
  <xdr:twoCellAnchor>
    <xdr:from>
      <xdr:col>8</xdr:col>
      <xdr:colOff>0</xdr:colOff>
      <xdr:row>1</xdr:row>
      <xdr:rowOff>0</xdr:rowOff>
    </xdr:from>
    <xdr:to>
      <xdr:col>9</xdr:col>
      <xdr:colOff>9525</xdr:colOff>
      <xdr:row>5</xdr:row>
      <xdr:rowOff>19050</xdr:rowOff>
    </xdr:to>
    <xdr:sp macro="" textlink="">
      <xdr:nvSpPr>
        <xdr:cNvPr id="4" name="Callout: Down Arrow 3">
          <a:extLst>
            <a:ext uri="{FF2B5EF4-FFF2-40B4-BE49-F238E27FC236}">
              <a16:creationId xmlns:a16="http://schemas.microsoft.com/office/drawing/2014/main" id="{00000000-0008-0000-0900-000004000000}"/>
            </a:ext>
          </a:extLst>
        </xdr:cNvPr>
        <xdr:cNvSpPr/>
      </xdr:nvSpPr>
      <xdr:spPr>
        <a:xfrm>
          <a:off x="7439025" y="190500"/>
          <a:ext cx="4381500" cy="781050"/>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aseline="0"/>
            <a:t>Once you've prioritized any action on each measure, decide what your most important strategy is to move toward your target. </a:t>
          </a:r>
          <a:endParaRPr lang="en-CA" sz="1100"/>
        </a:p>
      </xdr:txBody>
    </xdr:sp>
    <xdr:clientData/>
  </xdr:twoCellAnchor>
  <xdr:twoCellAnchor>
    <xdr:from>
      <xdr:col>10</xdr:col>
      <xdr:colOff>1</xdr:colOff>
      <xdr:row>1</xdr:row>
      <xdr:rowOff>0</xdr:rowOff>
    </xdr:from>
    <xdr:to>
      <xdr:col>11</xdr:col>
      <xdr:colOff>28576</xdr:colOff>
      <xdr:row>5</xdr:row>
      <xdr:rowOff>19050</xdr:rowOff>
    </xdr:to>
    <xdr:sp macro="" textlink="">
      <xdr:nvSpPr>
        <xdr:cNvPr id="5" name="Callout: Down Arrow 4">
          <a:extLst>
            <a:ext uri="{FF2B5EF4-FFF2-40B4-BE49-F238E27FC236}">
              <a16:creationId xmlns:a16="http://schemas.microsoft.com/office/drawing/2014/main" id="{00000000-0008-0000-0900-000005000000}"/>
            </a:ext>
          </a:extLst>
        </xdr:cNvPr>
        <xdr:cNvSpPr/>
      </xdr:nvSpPr>
      <xdr:spPr>
        <a:xfrm>
          <a:off x="12039601" y="190500"/>
          <a:ext cx="4400550" cy="781050"/>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aseline="0"/>
            <a:t>For the same measure, decide what your second most important strategy is to move toward your target. </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2219325</xdr:colOff>
      <xdr:row>3</xdr:row>
      <xdr:rowOff>601980</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219325" cy="792480"/>
        </a:xfrm>
        <a:prstGeom prst="rect">
          <a:avLst/>
        </a:prstGeom>
        <a:noFill/>
      </xdr:spPr>
    </xdr:pic>
    <xdr:clientData/>
  </xdr:twoCellAnchor>
  <xdr:twoCellAnchor>
    <xdr:from>
      <xdr:col>6</xdr:col>
      <xdr:colOff>638175</xdr:colOff>
      <xdr:row>6</xdr:row>
      <xdr:rowOff>85725</xdr:rowOff>
    </xdr:from>
    <xdr:to>
      <xdr:col>8</xdr:col>
      <xdr:colOff>657225</xdr:colOff>
      <xdr:row>6</xdr:row>
      <xdr:rowOff>85725</xdr:rowOff>
    </xdr:to>
    <xdr:cxnSp macro="">
      <xdr:nvCxnSpPr>
        <xdr:cNvPr id="5" name="Straight Arrow Connector 4">
          <a:extLst>
            <a:ext uri="{FF2B5EF4-FFF2-40B4-BE49-F238E27FC236}">
              <a16:creationId xmlns:a16="http://schemas.microsoft.com/office/drawing/2014/main" id="{00000000-0008-0000-0F00-000005000000}"/>
            </a:ext>
          </a:extLst>
        </xdr:cNvPr>
        <xdr:cNvCxnSpPr/>
      </xdr:nvCxnSpPr>
      <xdr:spPr>
        <a:xfrm>
          <a:off x="7105650" y="1504950"/>
          <a:ext cx="272415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47625</xdr:colOff>
      <xdr:row>6</xdr:row>
      <xdr:rowOff>104775</xdr:rowOff>
    </xdr:from>
    <xdr:to>
      <xdr:col>4</xdr:col>
      <xdr:colOff>1133475</xdr:colOff>
      <xdr:row>6</xdr:row>
      <xdr:rowOff>104775</xdr:rowOff>
    </xdr:to>
    <xdr:cxnSp macro="">
      <xdr:nvCxnSpPr>
        <xdr:cNvPr id="7" name="Straight Arrow Connector 6">
          <a:extLst>
            <a:ext uri="{FF2B5EF4-FFF2-40B4-BE49-F238E27FC236}">
              <a16:creationId xmlns:a16="http://schemas.microsoft.com/office/drawing/2014/main" id="{00000000-0008-0000-0F00-000007000000}"/>
            </a:ext>
          </a:extLst>
        </xdr:cNvPr>
        <xdr:cNvCxnSpPr/>
      </xdr:nvCxnSpPr>
      <xdr:spPr>
        <a:xfrm flipH="1">
          <a:off x="2590800" y="1524000"/>
          <a:ext cx="230505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600075</xdr:colOff>
      <xdr:row>4</xdr:row>
      <xdr:rowOff>106680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19325" cy="792480"/>
        </a:xfrm>
        <a:prstGeom prst="rect">
          <a:avLst/>
        </a:prstGeom>
        <a:solidFill>
          <a:schemeClr val="bg1"/>
        </a:solidFill>
      </xdr:spPr>
    </xdr:pic>
    <xdr:clientData/>
  </xdr:twoCellAnchor>
  <xdr:twoCellAnchor>
    <xdr:from>
      <xdr:col>16</xdr:col>
      <xdr:colOff>609599</xdr:colOff>
      <xdr:row>3</xdr:row>
      <xdr:rowOff>9525</xdr:rowOff>
    </xdr:from>
    <xdr:to>
      <xdr:col>25</xdr:col>
      <xdr:colOff>28575</xdr:colOff>
      <xdr:row>27</xdr:row>
      <xdr:rowOff>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28576</xdr:colOff>
      <xdr:row>15</xdr:row>
      <xdr:rowOff>38100</xdr:rowOff>
    </xdr:from>
    <xdr:to>
      <xdr:col>13</xdr:col>
      <xdr:colOff>438150</xdr:colOff>
      <xdr:row>18</xdr:row>
      <xdr:rowOff>180975</xdr:rowOff>
    </xdr:to>
    <xdr:sp macro="" textlink="">
      <xdr:nvSpPr>
        <xdr:cNvPr id="5" name="Speech Bubble: Rectangle 4">
          <a:extLst>
            <a:ext uri="{FF2B5EF4-FFF2-40B4-BE49-F238E27FC236}">
              <a16:creationId xmlns:a16="http://schemas.microsoft.com/office/drawing/2014/main" id="{00000000-0008-0000-0100-000005000000}"/>
            </a:ext>
          </a:extLst>
        </xdr:cNvPr>
        <xdr:cNvSpPr/>
      </xdr:nvSpPr>
      <xdr:spPr>
        <a:xfrm>
          <a:off x="5353051" y="2952750"/>
          <a:ext cx="2238374" cy="714375"/>
        </a:xfrm>
        <a:prstGeom prst="wedgeRectCallout">
          <a:avLst>
            <a:gd name="adj1" fmla="val -60093"/>
            <a:gd name="adj2" fmla="val -4466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90000"/>
            </a:lnSpc>
          </a:pPr>
          <a:r>
            <a:rPr lang="en-CA" sz="1100">
              <a:solidFill>
                <a:schemeClr val="tx1"/>
              </a:solidFill>
            </a:rPr>
            <a:t>These numbers are just for illustration. In the digital workbook, you can insert your own assessment</a:t>
          </a:r>
          <a:r>
            <a:rPr lang="en-CA" sz="1100" baseline="0">
              <a:solidFill>
                <a:schemeClr val="tx1"/>
              </a:solidFill>
            </a:rPr>
            <a:t> numbers.</a:t>
          </a:r>
          <a:endParaRPr lang="en-CA"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723900</xdr:colOff>
      <xdr:row>4</xdr:row>
      <xdr:rowOff>116205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19325" cy="792480"/>
        </a:xfrm>
        <a:prstGeom prst="rect">
          <a:avLst/>
        </a:prstGeom>
        <a:noFill/>
      </xdr:spPr>
    </xdr:pic>
    <xdr:clientData/>
  </xdr:twoCellAnchor>
  <xdr:twoCellAnchor>
    <xdr:from>
      <xdr:col>15</xdr:col>
      <xdr:colOff>204786</xdr:colOff>
      <xdr:row>6</xdr:row>
      <xdr:rowOff>200025</xdr:rowOff>
    </xdr:from>
    <xdr:to>
      <xdr:col>24</xdr:col>
      <xdr:colOff>495300</xdr:colOff>
      <xdr:row>22</xdr:row>
      <xdr:rowOff>157162</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180975</xdr:colOff>
      <xdr:row>8</xdr:row>
      <xdr:rowOff>180975</xdr:rowOff>
    </xdr:from>
    <xdr:to>
      <xdr:col>11</xdr:col>
      <xdr:colOff>247650</xdr:colOff>
      <xdr:row>14</xdr:row>
      <xdr:rowOff>133350</xdr:rowOff>
    </xdr:to>
    <xdr:sp macro="" textlink="">
      <xdr:nvSpPr>
        <xdr:cNvPr id="5" name="Speech Bubble: Rectangle 4">
          <a:extLst>
            <a:ext uri="{FF2B5EF4-FFF2-40B4-BE49-F238E27FC236}">
              <a16:creationId xmlns:a16="http://schemas.microsoft.com/office/drawing/2014/main" id="{00000000-0008-0000-0200-000005000000}"/>
            </a:ext>
          </a:extLst>
        </xdr:cNvPr>
        <xdr:cNvSpPr/>
      </xdr:nvSpPr>
      <xdr:spPr>
        <a:xfrm>
          <a:off x="6467475" y="1857375"/>
          <a:ext cx="1285875" cy="1390650"/>
        </a:xfrm>
        <a:prstGeom prst="wedgeRectCallout">
          <a:avLst>
            <a:gd name="adj1" fmla="val -53426"/>
            <a:gd name="adj2" fmla="val 8723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solidFill>
                <a:schemeClr val="tx1"/>
              </a:solidFill>
            </a:rPr>
            <a:t>These numbers are just for illustration. In the digital workbook, you can insert your own assessment</a:t>
          </a:r>
          <a:r>
            <a:rPr lang="en-CA" sz="1100" baseline="0">
              <a:solidFill>
                <a:schemeClr val="tx1"/>
              </a:solidFill>
            </a:rPr>
            <a:t> numbers.</a:t>
          </a:r>
          <a:endParaRPr lang="en-CA"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123825</xdr:colOff>
      <xdr:row>9</xdr:row>
      <xdr:rowOff>28575</xdr:rowOff>
    </xdr:from>
    <xdr:to>
      <xdr:col>25</xdr:col>
      <xdr:colOff>904875</xdr:colOff>
      <xdr:row>26</xdr:row>
      <xdr:rowOff>19050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1790700"/>
          <a:ext cx="6267450" cy="35909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723900</xdr:colOff>
      <xdr:row>4</xdr:row>
      <xdr:rowOff>135255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19325" cy="792480"/>
        </a:xfrm>
        <a:prstGeom prst="rect">
          <a:avLst/>
        </a:prstGeom>
        <a:noFill/>
      </xdr:spPr>
    </xdr:pic>
    <xdr:clientData/>
  </xdr:twoCellAnchor>
  <xdr:twoCellAnchor>
    <xdr:from>
      <xdr:col>24</xdr:col>
      <xdr:colOff>219075</xdr:colOff>
      <xdr:row>10</xdr:row>
      <xdr:rowOff>38099</xdr:rowOff>
    </xdr:from>
    <xdr:to>
      <xdr:col>26</xdr:col>
      <xdr:colOff>171450</xdr:colOff>
      <xdr:row>15</xdr:row>
      <xdr:rowOff>9524</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9029700" y="2076449"/>
          <a:ext cx="1171575" cy="923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000">
              <a:solidFill>
                <a:schemeClr val="tx1"/>
              </a:solidFill>
            </a:rPr>
            <a:t>Shape</a:t>
          </a:r>
          <a:r>
            <a:rPr lang="en-CA" sz="1000" baseline="0">
              <a:solidFill>
                <a:schemeClr val="tx1"/>
              </a:solidFill>
            </a:rPr>
            <a:t> of curve is the difference between surviving and thriving</a:t>
          </a:r>
          <a:endParaRPr lang="en-CA" sz="1000">
            <a:solidFill>
              <a:schemeClr val="tx1"/>
            </a:solidFill>
          </a:endParaRPr>
        </a:p>
      </xdr:txBody>
    </xdr:sp>
    <xdr:clientData/>
  </xdr:twoCellAnchor>
  <xdr:twoCellAnchor>
    <xdr:from>
      <xdr:col>18</xdr:col>
      <xdr:colOff>19050</xdr:colOff>
      <xdr:row>14</xdr:row>
      <xdr:rowOff>19050</xdr:rowOff>
    </xdr:from>
    <xdr:to>
      <xdr:col>19</xdr:col>
      <xdr:colOff>581025</xdr:colOff>
      <xdr:row>21</xdr:row>
      <xdr:rowOff>76200</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5172075" y="2819400"/>
          <a:ext cx="1171575" cy="139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000">
              <a:solidFill>
                <a:schemeClr val="tx1"/>
              </a:solidFill>
            </a:rPr>
            <a:t>Anticipation</a:t>
          </a:r>
          <a:r>
            <a:rPr lang="en-CA" sz="1000" baseline="0">
              <a:solidFill>
                <a:schemeClr val="tx1"/>
              </a:solidFill>
            </a:rPr>
            <a:t> may be thought of as part of the planning process but implies ongoing attention</a:t>
          </a:r>
          <a:endParaRPr lang="en-CA" sz="1000">
            <a:solidFill>
              <a:schemeClr val="tx1"/>
            </a:solidFill>
          </a:endParaRPr>
        </a:p>
      </xdr:txBody>
    </xdr:sp>
    <xdr:clientData/>
  </xdr:twoCellAnchor>
  <xdr:twoCellAnchor>
    <xdr:from>
      <xdr:col>22</xdr:col>
      <xdr:colOff>142875</xdr:colOff>
      <xdr:row>13</xdr:row>
      <xdr:rowOff>171450</xdr:rowOff>
    </xdr:from>
    <xdr:to>
      <xdr:col>26</xdr:col>
      <xdr:colOff>95250</xdr:colOff>
      <xdr:row>16</xdr:row>
      <xdr:rowOff>180975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7734300" y="2781300"/>
          <a:ext cx="2390775" cy="581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000">
              <a:solidFill>
                <a:schemeClr val="tx1"/>
              </a:solidFill>
            </a:rPr>
            <a:t>Learning</a:t>
          </a:r>
          <a:r>
            <a:rPr lang="en-CA" sz="1000" baseline="0">
              <a:solidFill>
                <a:schemeClr val="tx1"/>
              </a:solidFill>
            </a:rPr>
            <a:t> may be thought of as an ongoing process, implying capture of lessons learned (positive or negative)</a:t>
          </a:r>
          <a:endParaRPr lang="en-CA" sz="1000">
            <a:solidFill>
              <a:schemeClr val="tx1"/>
            </a:solidFill>
          </a:endParaRPr>
        </a:p>
      </xdr:txBody>
    </xdr:sp>
    <xdr:clientData/>
  </xdr:twoCellAnchor>
  <xdr:twoCellAnchor>
    <xdr:from>
      <xdr:col>22</xdr:col>
      <xdr:colOff>228600</xdr:colOff>
      <xdr:row>12</xdr:row>
      <xdr:rowOff>123825</xdr:rowOff>
    </xdr:from>
    <xdr:to>
      <xdr:col>24</xdr:col>
      <xdr:colOff>238125</xdr:colOff>
      <xdr:row>13</xdr:row>
      <xdr:rowOff>66675</xdr:rowOff>
    </xdr:to>
    <xdr:cxnSp macro="">
      <xdr:nvCxnSpPr>
        <xdr:cNvPr id="8" name="Straight Connector 7">
          <a:extLst>
            <a:ext uri="{FF2B5EF4-FFF2-40B4-BE49-F238E27FC236}">
              <a16:creationId xmlns:a16="http://schemas.microsoft.com/office/drawing/2014/main" id="{00000000-0008-0000-0300-000008000000}"/>
            </a:ext>
          </a:extLst>
        </xdr:cNvPr>
        <xdr:cNvCxnSpPr/>
      </xdr:nvCxnSpPr>
      <xdr:spPr>
        <a:xfrm flipV="1">
          <a:off x="7543800" y="2543175"/>
          <a:ext cx="1228725" cy="13335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209550</xdr:colOff>
      <xdr:row>11</xdr:row>
      <xdr:rowOff>85725</xdr:rowOff>
    </xdr:from>
    <xdr:to>
      <xdr:col>24</xdr:col>
      <xdr:colOff>257175</xdr:colOff>
      <xdr:row>13</xdr:row>
      <xdr:rowOff>76200</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V="1">
          <a:off x="7524750" y="2314575"/>
          <a:ext cx="1266825" cy="3714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0</xdr:colOff>
      <xdr:row>1</xdr:row>
      <xdr:rowOff>0</xdr:rowOff>
    </xdr:from>
    <xdr:to>
      <xdr:col>19</xdr:col>
      <xdr:colOff>390525</xdr:colOff>
      <xdr:row>4</xdr:row>
      <xdr:rowOff>135255</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190500"/>
          <a:ext cx="2219325" cy="79248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571500</xdr:colOff>
      <xdr:row>5</xdr:row>
      <xdr:rowOff>30480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19325" cy="792480"/>
        </a:xfrm>
        <a:prstGeom prst="rect">
          <a:avLst/>
        </a:prstGeom>
        <a:noFill/>
      </xdr:spPr>
    </xdr:pic>
    <xdr:clientData/>
  </xdr:twoCellAnchor>
  <xdr:twoCellAnchor>
    <xdr:from>
      <xdr:col>8</xdr:col>
      <xdr:colOff>590550</xdr:colOff>
      <xdr:row>12</xdr:row>
      <xdr:rowOff>95249</xdr:rowOff>
    </xdr:from>
    <xdr:to>
      <xdr:col>11</xdr:col>
      <xdr:colOff>638175</xdr:colOff>
      <xdr:row>16</xdr:row>
      <xdr:rowOff>76199</xdr:rowOff>
    </xdr:to>
    <xdr:sp macro="" textlink="">
      <xdr:nvSpPr>
        <xdr:cNvPr id="3" name="Speech Bubble: Rectangle 2">
          <a:extLst>
            <a:ext uri="{FF2B5EF4-FFF2-40B4-BE49-F238E27FC236}">
              <a16:creationId xmlns:a16="http://schemas.microsoft.com/office/drawing/2014/main" id="{00000000-0008-0000-0400-000003000000}"/>
            </a:ext>
          </a:extLst>
        </xdr:cNvPr>
        <xdr:cNvSpPr/>
      </xdr:nvSpPr>
      <xdr:spPr>
        <a:xfrm>
          <a:off x="5286375" y="2324099"/>
          <a:ext cx="1876425" cy="1209675"/>
        </a:xfrm>
        <a:prstGeom prst="wedgeRectCallout">
          <a:avLst>
            <a:gd name="adj1" fmla="val -69722"/>
            <a:gd name="adj2" fmla="val 7490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solidFill>
                <a:schemeClr val="tx1"/>
              </a:solidFill>
            </a:rPr>
            <a:t>These numbers are just for illustration. In the digital workbook, you can insert your own assessment</a:t>
          </a:r>
          <a:r>
            <a:rPr lang="en-CA" sz="1100" baseline="0">
              <a:solidFill>
                <a:schemeClr val="tx1"/>
              </a:solidFill>
            </a:rPr>
            <a:t> numbers. The total will be calculated automatically.</a:t>
          </a:r>
          <a:endParaRPr lang="en-CA" sz="1100">
            <a:solidFill>
              <a:schemeClr val="tx1"/>
            </a:solidFill>
          </a:endParaRPr>
        </a:p>
      </xdr:txBody>
    </xdr:sp>
    <xdr:clientData/>
  </xdr:twoCellAnchor>
  <xdr:twoCellAnchor>
    <xdr:from>
      <xdr:col>14</xdr:col>
      <xdr:colOff>400050</xdr:colOff>
      <xdr:row>5</xdr:row>
      <xdr:rowOff>76200</xdr:rowOff>
    </xdr:from>
    <xdr:to>
      <xdr:col>24</xdr:col>
      <xdr:colOff>114300</xdr:colOff>
      <xdr:row>21</xdr:row>
      <xdr:rowOff>28575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238125</xdr:colOff>
      <xdr:row>3</xdr:row>
      <xdr:rowOff>411480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19325" cy="79248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2219325</xdr:colOff>
      <xdr:row>6</xdr:row>
      <xdr:rowOff>30480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219325" cy="792480"/>
        </a:xfrm>
        <a:prstGeom prst="rect">
          <a:avLst/>
        </a:prstGeom>
        <a:noFill/>
      </xdr:spPr>
    </xdr:pic>
    <xdr:clientData/>
  </xdr:twoCellAnchor>
  <xdr:twoCellAnchor>
    <xdr:from>
      <xdr:col>2</xdr:col>
      <xdr:colOff>114300</xdr:colOff>
      <xdr:row>1</xdr:row>
      <xdr:rowOff>38100</xdr:rowOff>
    </xdr:from>
    <xdr:to>
      <xdr:col>6</xdr:col>
      <xdr:colOff>1162050</xdr:colOff>
      <xdr:row>6</xdr:row>
      <xdr:rowOff>9525</xdr:rowOff>
    </xdr:to>
    <xdr:sp macro="" textlink="">
      <xdr:nvSpPr>
        <xdr:cNvPr id="3" name="Callout: Down Arrow 2">
          <a:extLst>
            <a:ext uri="{FF2B5EF4-FFF2-40B4-BE49-F238E27FC236}">
              <a16:creationId xmlns:a16="http://schemas.microsoft.com/office/drawing/2014/main" id="{00000000-0008-0000-0600-000003000000}"/>
            </a:ext>
          </a:extLst>
        </xdr:cNvPr>
        <xdr:cNvSpPr/>
      </xdr:nvSpPr>
      <xdr:spPr>
        <a:xfrm>
          <a:off x="2609850" y="228600"/>
          <a:ext cx="5305425" cy="92392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You</a:t>
          </a:r>
          <a:r>
            <a:rPr lang="en-CA" sz="1100" baseline="0"/>
            <a:t> assess each of the five factors below and assign a maximum score of two points. When you enter your score, it will automatically total up in the yellow cell.</a:t>
          </a:r>
          <a:endParaRPr lang="en-CA" sz="1100"/>
        </a:p>
      </xdr:txBody>
    </xdr:sp>
    <xdr:clientData/>
  </xdr:twoCellAnchor>
  <xdr:twoCellAnchor>
    <xdr:from>
      <xdr:col>11</xdr:col>
      <xdr:colOff>0</xdr:colOff>
      <xdr:row>1</xdr:row>
      <xdr:rowOff>38100</xdr:rowOff>
    </xdr:from>
    <xdr:to>
      <xdr:col>16</xdr:col>
      <xdr:colOff>361950</xdr:colOff>
      <xdr:row>6</xdr:row>
      <xdr:rowOff>9525</xdr:rowOff>
    </xdr:to>
    <xdr:sp macro="" textlink="">
      <xdr:nvSpPr>
        <xdr:cNvPr id="4" name="Callout: Down Arrow 3">
          <a:extLst>
            <a:ext uri="{FF2B5EF4-FFF2-40B4-BE49-F238E27FC236}">
              <a16:creationId xmlns:a16="http://schemas.microsoft.com/office/drawing/2014/main" id="{00000000-0008-0000-0600-000004000000}"/>
            </a:ext>
          </a:extLst>
        </xdr:cNvPr>
        <xdr:cNvSpPr/>
      </xdr:nvSpPr>
      <xdr:spPr>
        <a:xfrm>
          <a:off x="11963400" y="228600"/>
          <a:ext cx="5305425" cy="92392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You</a:t>
          </a:r>
          <a:r>
            <a:rPr lang="en-CA" sz="1100" baseline="0"/>
            <a:t> assess each of the five factors below and assign a maximum score of two points. When you enter your score, it will automatically total up in the yellow cell.</a:t>
          </a:r>
          <a:endParaRPr lang="en-CA" sz="1100"/>
        </a:p>
      </xdr:txBody>
    </xdr:sp>
    <xdr:clientData/>
  </xdr:twoCellAnchor>
  <xdr:twoCellAnchor>
    <xdr:from>
      <xdr:col>1</xdr:col>
      <xdr:colOff>514350</xdr:colOff>
      <xdr:row>9</xdr:row>
      <xdr:rowOff>676275</xdr:rowOff>
    </xdr:from>
    <xdr:to>
      <xdr:col>1</xdr:col>
      <xdr:colOff>2114550</xdr:colOff>
      <xdr:row>9</xdr:row>
      <xdr:rowOff>685800</xdr:rowOff>
    </xdr:to>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flipV="1">
          <a:off x="752475" y="3067050"/>
          <a:ext cx="1600200" cy="95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1</xdr:row>
      <xdr:rowOff>0</xdr:rowOff>
    </xdr:from>
    <xdr:to>
      <xdr:col>48</xdr:col>
      <xdr:colOff>76200</xdr:colOff>
      <xdr:row>5</xdr:row>
      <xdr:rowOff>161925</xdr:rowOff>
    </xdr:to>
    <xdr:sp macro="" textlink="">
      <xdr:nvSpPr>
        <xdr:cNvPr id="7" name="Callout: Down Arrow 6">
          <a:extLst>
            <a:ext uri="{FF2B5EF4-FFF2-40B4-BE49-F238E27FC236}">
              <a16:creationId xmlns:a16="http://schemas.microsoft.com/office/drawing/2014/main" id="{00000000-0008-0000-0600-000007000000}"/>
            </a:ext>
          </a:extLst>
        </xdr:cNvPr>
        <xdr:cNvSpPr/>
      </xdr:nvSpPr>
      <xdr:spPr>
        <a:xfrm>
          <a:off x="43624500" y="190500"/>
          <a:ext cx="5305425" cy="92392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You</a:t>
          </a:r>
          <a:r>
            <a:rPr lang="en-CA" sz="1100" baseline="0"/>
            <a:t> assess each of the five factors below and assign a maximum score of two points. When you enter your score, it will automatically total up in the yellow cell.</a:t>
          </a:r>
          <a:endParaRPr lang="en-CA" sz="1100"/>
        </a:p>
      </xdr:txBody>
    </xdr:sp>
    <xdr:clientData/>
  </xdr:twoCellAnchor>
  <xdr:twoCellAnchor>
    <xdr:from>
      <xdr:col>66</xdr:col>
      <xdr:colOff>0</xdr:colOff>
      <xdr:row>1</xdr:row>
      <xdr:rowOff>0</xdr:rowOff>
    </xdr:from>
    <xdr:to>
      <xdr:col>70</xdr:col>
      <xdr:colOff>971550</xdr:colOff>
      <xdr:row>5</xdr:row>
      <xdr:rowOff>161925</xdr:rowOff>
    </xdr:to>
    <xdr:sp macro="" textlink="">
      <xdr:nvSpPr>
        <xdr:cNvPr id="8" name="Callout: Down Arrow 7">
          <a:extLst>
            <a:ext uri="{FF2B5EF4-FFF2-40B4-BE49-F238E27FC236}">
              <a16:creationId xmlns:a16="http://schemas.microsoft.com/office/drawing/2014/main" id="{00000000-0008-0000-0600-000008000000}"/>
            </a:ext>
          </a:extLst>
        </xdr:cNvPr>
        <xdr:cNvSpPr/>
      </xdr:nvSpPr>
      <xdr:spPr>
        <a:xfrm>
          <a:off x="64379475" y="190500"/>
          <a:ext cx="5305425" cy="92392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You</a:t>
          </a:r>
          <a:r>
            <a:rPr lang="en-CA" sz="1100" baseline="0"/>
            <a:t> assess each of the five factors below and assign a maximum score of two points. When you enter your score, it will automatically total up in the yellow cell.</a:t>
          </a:r>
          <a:endParaRPr lang="en-CA"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9525</xdr:rowOff>
    </xdr:from>
    <xdr:to>
      <xdr:col>2</xdr:col>
      <xdr:colOff>2219325</xdr:colOff>
      <xdr:row>4</xdr:row>
      <xdr:rowOff>230505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200025"/>
          <a:ext cx="2219325" cy="792480"/>
        </a:xfrm>
        <a:prstGeom prst="rect">
          <a:avLst/>
        </a:prstGeom>
        <a:noFill/>
      </xdr:spPr>
    </xdr:pic>
    <xdr:clientData/>
  </xdr:twoCellAnchor>
  <xdr:twoCellAnchor editAs="oneCell">
    <xdr:from>
      <xdr:col>11</xdr:col>
      <xdr:colOff>0</xdr:colOff>
      <xdr:row>1</xdr:row>
      <xdr:rowOff>0</xdr:rowOff>
    </xdr:from>
    <xdr:to>
      <xdr:col>12</xdr:col>
      <xdr:colOff>9525</xdr:colOff>
      <xdr:row>4</xdr:row>
      <xdr:rowOff>220980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190500"/>
          <a:ext cx="2219325" cy="79248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1657350</xdr:colOff>
      <xdr:row>4</xdr:row>
      <xdr:rowOff>152956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6850" y="190500"/>
          <a:ext cx="2028825" cy="724456"/>
        </a:xfrm>
        <a:prstGeom prst="rect">
          <a:avLst/>
        </a:prstGeom>
        <a:noFill/>
      </xdr:spPr>
    </xdr:pic>
    <xdr:clientData/>
  </xdr:twoCellAnchor>
  <xdr:twoCellAnchor>
    <xdr:from>
      <xdr:col>11</xdr:col>
      <xdr:colOff>38100</xdr:colOff>
      <xdr:row>32</xdr:row>
      <xdr:rowOff>85725</xdr:rowOff>
    </xdr:from>
    <xdr:to>
      <xdr:col>11</xdr:col>
      <xdr:colOff>247650</xdr:colOff>
      <xdr:row>33</xdr:row>
      <xdr:rowOff>114300</xdr:rowOff>
    </xdr:to>
    <xdr:sp macro="" textlink="">
      <xdr:nvSpPr>
        <xdr:cNvPr id="3" name="Diamond 2">
          <a:extLst>
            <a:ext uri="{FF2B5EF4-FFF2-40B4-BE49-F238E27FC236}">
              <a16:creationId xmlns:a16="http://schemas.microsoft.com/office/drawing/2014/main" id="{00000000-0008-0000-0800-000003000000}"/>
            </a:ext>
          </a:extLst>
        </xdr:cNvPr>
        <xdr:cNvSpPr/>
      </xdr:nvSpPr>
      <xdr:spPr>
        <a:xfrm>
          <a:off x="4210050" y="6553200"/>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228600</xdr:colOff>
      <xdr:row>60</xdr:row>
      <xdr:rowOff>28575</xdr:rowOff>
    </xdr:from>
    <xdr:to>
      <xdr:col>9</xdr:col>
      <xdr:colOff>438150</xdr:colOff>
      <xdr:row>61</xdr:row>
      <xdr:rowOff>57150</xdr:rowOff>
    </xdr:to>
    <xdr:sp macro="" textlink="">
      <xdr:nvSpPr>
        <xdr:cNvPr id="5" name="Diamond 4">
          <a:extLst>
            <a:ext uri="{FF2B5EF4-FFF2-40B4-BE49-F238E27FC236}">
              <a16:creationId xmlns:a16="http://schemas.microsoft.com/office/drawing/2014/main" id="{00000000-0008-0000-0800-000005000000}"/>
            </a:ext>
          </a:extLst>
        </xdr:cNvPr>
        <xdr:cNvSpPr/>
      </xdr:nvSpPr>
      <xdr:spPr>
        <a:xfrm>
          <a:off x="3181350" y="12973050"/>
          <a:ext cx="209550" cy="219075"/>
        </a:xfrm>
        <a:prstGeom prst="diamond">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11</xdr:col>
      <xdr:colOff>219075</xdr:colOff>
      <xdr:row>27</xdr:row>
      <xdr:rowOff>76200</xdr:rowOff>
    </xdr:from>
    <xdr:to>
      <xdr:col>11</xdr:col>
      <xdr:colOff>428625</xdr:colOff>
      <xdr:row>28</xdr:row>
      <xdr:rowOff>104775</xdr:rowOff>
    </xdr:to>
    <xdr:sp macro="" textlink="">
      <xdr:nvSpPr>
        <xdr:cNvPr id="7" name="Diamond 6">
          <a:extLst>
            <a:ext uri="{FF2B5EF4-FFF2-40B4-BE49-F238E27FC236}">
              <a16:creationId xmlns:a16="http://schemas.microsoft.com/office/drawing/2014/main" id="{00000000-0008-0000-0800-000007000000}"/>
            </a:ext>
          </a:extLst>
        </xdr:cNvPr>
        <xdr:cNvSpPr/>
      </xdr:nvSpPr>
      <xdr:spPr>
        <a:xfrm>
          <a:off x="2657475" y="2552700"/>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219075</xdr:colOff>
      <xdr:row>22</xdr:row>
      <xdr:rowOff>66675</xdr:rowOff>
    </xdr:from>
    <xdr:to>
      <xdr:col>11</xdr:col>
      <xdr:colOff>428625</xdr:colOff>
      <xdr:row>23</xdr:row>
      <xdr:rowOff>95250</xdr:rowOff>
    </xdr:to>
    <xdr:sp macro="" textlink="">
      <xdr:nvSpPr>
        <xdr:cNvPr id="10" name="Diamond 9">
          <a:extLst>
            <a:ext uri="{FF2B5EF4-FFF2-40B4-BE49-F238E27FC236}">
              <a16:creationId xmlns:a16="http://schemas.microsoft.com/office/drawing/2014/main" id="{00000000-0008-0000-0800-00000A000000}"/>
            </a:ext>
          </a:extLst>
        </xdr:cNvPr>
        <xdr:cNvSpPr/>
      </xdr:nvSpPr>
      <xdr:spPr>
        <a:xfrm>
          <a:off x="2657475" y="31146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209550</xdr:colOff>
      <xdr:row>72</xdr:row>
      <xdr:rowOff>85725</xdr:rowOff>
    </xdr:from>
    <xdr:to>
      <xdr:col>11</xdr:col>
      <xdr:colOff>419100</xdr:colOff>
      <xdr:row>73</xdr:row>
      <xdr:rowOff>114300</xdr:rowOff>
    </xdr:to>
    <xdr:sp macro="" textlink="">
      <xdr:nvSpPr>
        <xdr:cNvPr id="11" name="Diamond 10">
          <a:extLst>
            <a:ext uri="{FF2B5EF4-FFF2-40B4-BE49-F238E27FC236}">
              <a16:creationId xmlns:a16="http://schemas.microsoft.com/office/drawing/2014/main" id="{00000000-0008-0000-0800-00000B000000}"/>
            </a:ext>
          </a:extLst>
        </xdr:cNvPr>
        <xdr:cNvSpPr/>
      </xdr:nvSpPr>
      <xdr:spPr>
        <a:xfrm>
          <a:off x="2647950" y="427672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76200</xdr:colOff>
      <xdr:row>40</xdr:row>
      <xdr:rowOff>57150</xdr:rowOff>
    </xdr:from>
    <xdr:to>
      <xdr:col>13</xdr:col>
      <xdr:colOff>285750</xdr:colOff>
      <xdr:row>41</xdr:row>
      <xdr:rowOff>85725</xdr:rowOff>
    </xdr:to>
    <xdr:sp macro="" textlink="">
      <xdr:nvSpPr>
        <xdr:cNvPr id="12" name="Diamond 11">
          <a:extLst>
            <a:ext uri="{FF2B5EF4-FFF2-40B4-BE49-F238E27FC236}">
              <a16:creationId xmlns:a16="http://schemas.microsoft.com/office/drawing/2014/main" id="{00000000-0008-0000-0800-00000C000000}"/>
            </a:ext>
          </a:extLst>
        </xdr:cNvPr>
        <xdr:cNvSpPr/>
      </xdr:nvSpPr>
      <xdr:spPr>
        <a:xfrm>
          <a:off x="5467350" y="84486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485775</xdr:colOff>
      <xdr:row>56</xdr:row>
      <xdr:rowOff>76200</xdr:rowOff>
    </xdr:from>
    <xdr:to>
      <xdr:col>12</xdr:col>
      <xdr:colOff>85725</xdr:colOff>
      <xdr:row>57</xdr:row>
      <xdr:rowOff>104775</xdr:rowOff>
    </xdr:to>
    <xdr:sp macro="" textlink="">
      <xdr:nvSpPr>
        <xdr:cNvPr id="13" name="Diamond 12">
          <a:extLst>
            <a:ext uri="{FF2B5EF4-FFF2-40B4-BE49-F238E27FC236}">
              <a16:creationId xmlns:a16="http://schemas.microsoft.com/office/drawing/2014/main" id="{00000000-0008-0000-0800-00000D000000}"/>
            </a:ext>
          </a:extLst>
        </xdr:cNvPr>
        <xdr:cNvSpPr/>
      </xdr:nvSpPr>
      <xdr:spPr>
        <a:xfrm>
          <a:off x="4657725" y="12115800"/>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180975</xdr:colOff>
      <xdr:row>12</xdr:row>
      <xdr:rowOff>76200</xdr:rowOff>
    </xdr:from>
    <xdr:to>
      <xdr:col>11</xdr:col>
      <xdr:colOff>390525</xdr:colOff>
      <xdr:row>13</xdr:row>
      <xdr:rowOff>104775</xdr:rowOff>
    </xdr:to>
    <xdr:sp macro="" textlink="">
      <xdr:nvSpPr>
        <xdr:cNvPr id="16" name="Diamond 15">
          <a:extLst>
            <a:ext uri="{FF2B5EF4-FFF2-40B4-BE49-F238E27FC236}">
              <a16:creationId xmlns:a16="http://schemas.microsoft.com/office/drawing/2014/main" id="{00000000-0008-0000-0800-000010000000}"/>
            </a:ext>
          </a:extLst>
        </xdr:cNvPr>
        <xdr:cNvSpPr/>
      </xdr:nvSpPr>
      <xdr:spPr>
        <a:xfrm>
          <a:off x="2619375" y="5410200"/>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95250</xdr:colOff>
      <xdr:row>44</xdr:row>
      <xdr:rowOff>76200</xdr:rowOff>
    </xdr:from>
    <xdr:to>
      <xdr:col>10</xdr:col>
      <xdr:colOff>304800</xdr:colOff>
      <xdr:row>45</xdr:row>
      <xdr:rowOff>104775</xdr:rowOff>
    </xdr:to>
    <xdr:sp macro="" textlink="">
      <xdr:nvSpPr>
        <xdr:cNvPr id="17" name="Diamond 16">
          <a:extLst>
            <a:ext uri="{FF2B5EF4-FFF2-40B4-BE49-F238E27FC236}">
              <a16:creationId xmlns:a16="http://schemas.microsoft.com/office/drawing/2014/main" id="{00000000-0008-0000-0800-000011000000}"/>
            </a:ext>
          </a:extLst>
        </xdr:cNvPr>
        <xdr:cNvSpPr/>
      </xdr:nvSpPr>
      <xdr:spPr>
        <a:xfrm>
          <a:off x="3657600" y="938212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295275</xdr:colOff>
      <xdr:row>36</xdr:row>
      <xdr:rowOff>85725</xdr:rowOff>
    </xdr:from>
    <xdr:to>
      <xdr:col>11</xdr:col>
      <xdr:colOff>504825</xdr:colOff>
      <xdr:row>37</xdr:row>
      <xdr:rowOff>114300</xdr:rowOff>
    </xdr:to>
    <xdr:sp macro="" textlink="">
      <xdr:nvSpPr>
        <xdr:cNvPr id="20" name="Diamond 19">
          <a:extLst>
            <a:ext uri="{FF2B5EF4-FFF2-40B4-BE49-F238E27FC236}">
              <a16:creationId xmlns:a16="http://schemas.microsoft.com/office/drawing/2014/main" id="{00000000-0008-0000-0800-000014000000}"/>
            </a:ext>
          </a:extLst>
        </xdr:cNvPr>
        <xdr:cNvSpPr/>
      </xdr:nvSpPr>
      <xdr:spPr>
        <a:xfrm>
          <a:off x="4467225" y="74961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495300</xdr:colOff>
      <xdr:row>16</xdr:row>
      <xdr:rowOff>85725</xdr:rowOff>
    </xdr:from>
    <xdr:to>
      <xdr:col>13</xdr:col>
      <xdr:colOff>95250</xdr:colOff>
      <xdr:row>17</xdr:row>
      <xdr:rowOff>114300</xdr:rowOff>
    </xdr:to>
    <xdr:sp macro="" textlink="">
      <xdr:nvSpPr>
        <xdr:cNvPr id="21" name="Diamond 20">
          <a:extLst>
            <a:ext uri="{FF2B5EF4-FFF2-40B4-BE49-F238E27FC236}">
              <a16:creationId xmlns:a16="http://schemas.microsoft.com/office/drawing/2014/main" id="{00000000-0008-0000-0800-000015000000}"/>
            </a:ext>
          </a:extLst>
        </xdr:cNvPr>
        <xdr:cNvSpPr/>
      </xdr:nvSpPr>
      <xdr:spPr>
        <a:xfrm>
          <a:off x="5276850" y="34575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180975</xdr:colOff>
      <xdr:row>68</xdr:row>
      <xdr:rowOff>76200</xdr:rowOff>
    </xdr:from>
    <xdr:to>
      <xdr:col>12</xdr:col>
      <xdr:colOff>390525</xdr:colOff>
      <xdr:row>69</xdr:row>
      <xdr:rowOff>104775</xdr:rowOff>
    </xdr:to>
    <xdr:sp macro="" textlink="">
      <xdr:nvSpPr>
        <xdr:cNvPr id="22" name="Diamond 21">
          <a:extLst>
            <a:ext uri="{FF2B5EF4-FFF2-40B4-BE49-F238E27FC236}">
              <a16:creationId xmlns:a16="http://schemas.microsoft.com/office/drawing/2014/main" id="{00000000-0008-0000-0800-000016000000}"/>
            </a:ext>
          </a:extLst>
        </xdr:cNvPr>
        <xdr:cNvSpPr/>
      </xdr:nvSpPr>
      <xdr:spPr>
        <a:xfrm>
          <a:off x="4962525" y="148113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361950</xdr:colOff>
      <xdr:row>9</xdr:row>
      <xdr:rowOff>57150</xdr:rowOff>
    </xdr:from>
    <xdr:to>
      <xdr:col>10</xdr:col>
      <xdr:colOff>571500</xdr:colOff>
      <xdr:row>10</xdr:row>
      <xdr:rowOff>9525</xdr:rowOff>
    </xdr:to>
    <xdr:sp macro="" textlink="">
      <xdr:nvSpPr>
        <xdr:cNvPr id="25" name="Diamond 24">
          <a:extLst>
            <a:ext uri="{FF2B5EF4-FFF2-40B4-BE49-F238E27FC236}">
              <a16:creationId xmlns:a16="http://schemas.microsoft.com/office/drawing/2014/main" id="{00000000-0008-0000-0800-000019000000}"/>
            </a:ext>
          </a:extLst>
        </xdr:cNvPr>
        <xdr:cNvSpPr/>
      </xdr:nvSpPr>
      <xdr:spPr>
        <a:xfrm>
          <a:off x="8934450" y="191452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31</xdr:row>
          <xdr:rowOff>28575</xdr:rowOff>
        </xdr:from>
        <xdr:to>
          <xdr:col>25</xdr:col>
          <xdr:colOff>19050</xdr:colOff>
          <xdr:row>33</xdr:row>
          <xdr:rowOff>9525</xdr:rowOff>
        </xdr:to>
        <xdr:sp macro="" textlink="">
          <xdr:nvSpPr>
            <xdr:cNvPr id="5121" name="Scroll Bar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59</xdr:row>
          <xdr:rowOff>9525</xdr:rowOff>
        </xdr:from>
        <xdr:to>
          <xdr:col>24</xdr:col>
          <xdr:colOff>600075</xdr:colOff>
          <xdr:row>60</xdr:row>
          <xdr:rowOff>171450</xdr:rowOff>
        </xdr:to>
        <xdr:sp macro="" textlink="">
          <xdr:nvSpPr>
            <xdr:cNvPr id="5126" name="Scroll Bar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26</xdr:row>
          <xdr:rowOff>9525</xdr:rowOff>
        </xdr:from>
        <xdr:to>
          <xdr:col>24</xdr:col>
          <xdr:colOff>600075</xdr:colOff>
          <xdr:row>27</xdr:row>
          <xdr:rowOff>171450</xdr:rowOff>
        </xdr:to>
        <xdr:sp macro="" textlink="">
          <xdr:nvSpPr>
            <xdr:cNvPr id="5128" name="Scroll Bar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21</xdr:row>
          <xdr:rowOff>9525</xdr:rowOff>
        </xdr:from>
        <xdr:to>
          <xdr:col>24</xdr:col>
          <xdr:colOff>600075</xdr:colOff>
          <xdr:row>22</xdr:row>
          <xdr:rowOff>171450</xdr:rowOff>
        </xdr:to>
        <xdr:sp macro="" textlink="">
          <xdr:nvSpPr>
            <xdr:cNvPr id="5130" name="Scroll Bar 10" hidden="1">
              <a:extLst>
                <a:ext uri="{63B3BB69-23CF-44E3-9099-C40C66FF867C}">
                  <a14:compatExt spid="_x0000_s5130"/>
                </a:ext>
                <a:ext uri="{FF2B5EF4-FFF2-40B4-BE49-F238E27FC236}">
                  <a16:creationId xmlns:a16="http://schemas.microsoft.com/office/drawing/2014/main" id="{00000000-0008-0000-0800-00000A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39</xdr:row>
          <xdr:rowOff>9525</xdr:rowOff>
        </xdr:from>
        <xdr:to>
          <xdr:col>24</xdr:col>
          <xdr:colOff>600075</xdr:colOff>
          <xdr:row>40</xdr:row>
          <xdr:rowOff>171450</xdr:rowOff>
        </xdr:to>
        <xdr:sp macro="" textlink="">
          <xdr:nvSpPr>
            <xdr:cNvPr id="5131" name="Scroll Bar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71</xdr:row>
          <xdr:rowOff>9525</xdr:rowOff>
        </xdr:from>
        <xdr:to>
          <xdr:col>24</xdr:col>
          <xdr:colOff>600075</xdr:colOff>
          <xdr:row>72</xdr:row>
          <xdr:rowOff>171450</xdr:rowOff>
        </xdr:to>
        <xdr:sp macro="" textlink="">
          <xdr:nvSpPr>
            <xdr:cNvPr id="5133" name="Scroll Bar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55</xdr:row>
          <xdr:rowOff>9525</xdr:rowOff>
        </xdr:from>
        <xdr:to>
          <xdr:col>24</xdr:col>
          <xdr:colOff>600075</xdr:colOff>
          <xdr:row>56</xdr:row>
          <xdr:rowOff>171450</xdr:rowOff>
        </xdr:to>
        <xdr:sp macro="" textlink="">
          <xdr:nvSpPr>
            <xdr:cNvPr id="5135" name="Scroll Bar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11</xdr:row>
          <xdr:rowOff>9525</xdr:rowOff>
        </xdr:from>
        <xdr:to>
          <xdr:col>24</xdr:col>
          <xdr:colOff>600075</xdr:colOff>
          <xdr:row>12</xdr:row>
          <xdr:rowOff>171450</xdr:rowOff>
        </xdr:to>
        <xdr:sp macro="" textlink="">
          <xdr:nvSpPr>
            <xdr:cNvPr id="5136" name="Scroll Bar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43</xdr:row>
          <xdr:rowOff>9525</xdr:rowOff>
        </xdr:from>
        <xdr:to>
          <xdr:col>24</xdr:col>
          <xdr:colOff>600075</xdr:colOff>
          <xdr:row>44</xdr:row>
          <xdr:rowOff>171450</xdr:rowOff>
        </xdr:to>
        <xdr:sp macro="" textlink="">
          <xdr:nvSpPr>
            <xdr:cNvPr id="5138" name="Scroll Bar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35</xdr:row>
          <xdr:rowOff>9525</xdr:rowOff>
        </xdr:from>
        <xdr:to>
          <xdr:col>24</xdr:col>
          <xdr:colOff>600075</xdr:colOff>
          <xdr:row>36</xdr:row>
          <xdr:rowOff>171450</xdr:rowOff>
        </xdr:to>
        <xdr:sp macro="" textlink="">
          <xdr:nvSpPr>
            <xdr:cNvPr id="5139" name="Scroll Bar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15</xdr:row>
          <xdr:rowOff>9525</xdr:rowOff>
        </xdr:from>
        <xdr:to>
          <xdr:col>24</xdr:col>
          <xdr:colOff>600075</xdr:colOff>
          <xdr:row>16</xdr:row>
          <xdr:rowOff>171450</xdr:rowOff>
        </xdr:to>
        <xdr:sp macro="" textlink="">
          <xdr:nvSpPr>
            <xdr:cNvPr id="5140" name="Scroll Bar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67</xdr:row>
          <xdr:rowOff>9525</xdr:rowOff>
        </xdr:from>
        <xdr:to>
          <xdr:col>24</xdr:col>
          <xdr:colOff>600075</xdr:colOff>
          <xdr:row>68</xdr:row>
          <xdr:rowOff>171450</xdr:rowOff>
        </xdr:to>
        <xdr:sp macro="" textlink="">
          <xdr:nvSpPr>
            <xdr:cNvPr id="5141" name="Scroll Bar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11</xdr:col>
      <xdr:colOff>38100</xdr:colOff>
      <xdr:row>48</xdr:row>
      <xdr:rowOff>66675</xdr:rowOff>
    </xdr:from>
    <xdr:to>
      <xdr:col>11</xdr:col>
      <xdr:colOff>247650</xdr:colOff>
      <xdr:row>49</xdr:row>
      <xdr:rowOff>95250</xdr:rowOff>
    </xdr:to>
    <xdr:sp macro="" textlink="">
      <xdr:nvSpPr>
        <xdr:cNvPr id="37" name="Diamond 36">
          <a:extLst>
            <a:ext uri="{FF2B5EF4-FFF2-40B4-BE49-F238E27FC236}">
              <a16:creationId xmlns:a16="http://schemas.microsoft.com/office/drawing/2014/main" id="{00000000-0008-0000-0800-000025000000}"/>
            </a:ext>
          </a:extLst>
        </xdr:cNvPr>
        <xdr:cNvSpPr/>
      </xdr:nvSpPr>
      <xdr:spPr>
        <a:xfrm>
          <a:off x="4210050" y="10267950"/>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mc:AlternateContent xmlns:mc="http://schemas.openxmlformats.org/markup-compatibility/2006">
    <mc:Choice xmlns:a14="http://schemas.microsoft.com/office/drawing/2010/main" Requires="a14">
      <xdr:twoCellAnchor editAs="oneCell">
        <xdr:from>
          <xdr:col>19</xdr:col>
          <xdr:colOff>600075</xdr:colOff>
          <xdr:row>47</xdr:row>
          <xdr:rowOff>9525</xdr:rowOff>
        </xdr:from>
        <xdr:to>
          <xdr:col>24</xdr:col>
          <xdr:colOff>600075</xdr:colOff>
          <xdr:row>48</xdr:row>
          <xdr:rowOff>171450</xdr:rowOff>
        </xdr:to>
        <xdr:sp macro="" textlink="">
          <xdr:nvSpPr>
            <xdr:cNvPr id="5142" name="Scroll Bar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11</xdr:col>
      <xdr:colOff>190500</xdr:colOff>
      <xdr:row>52</xdr:row>
      <xdr:rowOff>76200</xdr:rowOff>
    </xdr:from>
    <xdr:to>
      <xdr:col>11</xdr:col>
      <xdr:colOff>400050</xdr:colOff>
      <xdr:row>53</xdr:row>
      <xdr:rowOff>104775</xdr:rowOff>
    </xdr:to>
    <xdr:sp macro="" textlink="">
      <xdr:nvSpPr>
        <xdr:cNvPr id="39" name="Diamond 38">
          <a:extLst>
            <a:ext uri="{FF2B5EF4-FFF2-40B4-BE49-F238E27FC236}">
              <a16:creationId xmlns:a16="http://schemas.microsoft.com/office/drawing/2014/main" id="{00000000-0008-0000-0800-000027000000}"/>
            </a:ext>
          </a:extLst>
        </xdr:cNvPr>
        <xdr:cNvSpPr/>
      </xdr:nvSpPr>
      <xdr:spPr>
        <a:xfrm>
          <a:off x="3524250" y="91725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mc:AlternateContent xmlns:mc="http://schemas.openxmlformats.org/markup-compatibility/2006">
    <mc:Choice xmlns:a14="http://schemas.microsoft.com/office/drawing/2010/main" Requires="a14">
      <xdr:twoCellAnchor editAs="oneCell">
        <xdr:from>
          <xdr:col>19</xdr:col>
          <xdr:colOff>600075</xdr:colOff>
          <xdr:row>51</xdr:row>
          <xdr:rowOff>9525</xdr:rowOff>
        </xdr:from>
        <xdr:to>
          <xdr:col>24</xdr:col>
          <xdr:colOff>600075</xdr:colOff>
          <xdr:row>52</xdr:row>
          <xdr:rowOff>171450</xdr:rowOff>
        </xdr:to>
        <xdr:sp macro="" textlink="">
          <xdr:nvSpPr>
            <xdr:cNvPr id="5143" name="Scroll Bar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9</xdr:col>
      <xdr:colOff>371475</xdr:colOff>
      <xdr:row>64</xdr:row>
      <xdr:rowOff>57150</xdr:rowOff>
    </xdr:from>
    <xdr:to>
      <xdr:col>9</xdr:col>
      <xdr:colOff>581025</xdr:colOff>
      <xdr:row>65</xdr:row>
      <xdr:rowOff>85725</xdr:rowOff>
    </xdr:to>
    <xdr:sp macro="" textlink="">
      <xdr:nvSpPr>
        <xdr:cNvPr id="32" name="Diamond 31">
          <a:extLst>
            <a:ext uri="{FF2B5EF4-FFF2-40B4-BE49-F238E27FC236}">
              <a16:creationId xmlns:a16="http://schemas.microsoft.com/office/drawing/2014/main" id="{00000000-0008-0000-0800-000020000000}"/>
            </a:ext>
          </a:extLst>
        </xdr:cNvPr>
        <xdr:cNvSpPr/>
      </xdr:nvSpPr>
      <xdr:spPr>
        <a:xfrm>
          <a:off x="3324225" y="13896975"/>
          <a:ext cx="209550" cy="219075"/>
        </a:xfrm>
        <a:prstGeom prst="diamond">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600075</xdr:colOff>
          <xdr:row>63</xdr:row>
          <xdr:rowOff>9525</xdr:rowOff>
        </xdr:from>
        <xdr:to>
          <xdr:col>24</xdr:col>
          <xdr:colOff>600075</xdr:colOff>
          <xdr:row>64</xdr:row>
          <xdr:rowOff>171450</xdr:rowOff>
        </xdr:to>
        <xdr:sp macro="" textlink="">
          <xdr:nvSpPr>
            <xdr:cNvPr id="5144" name="Scroll Bar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22</xdr:col>
      <xdr:colOff>209550</xdr:colOff>
      <xdr:row>9</xdr:row>
      <xdr:rowOff>19050</xdr:rowOff>
    </xdr:from>
    <xdr:to>
      <xdr:col>22</xdr:col>
      <xdr:colOff>419100</xdr:colOff>
      <xdr:row>10</xdr:row>
      <xdr:rowOff>0</xdr:rowOff>
    </xdr:to>
    <xdr:sp macro="" textlink="">
      <xdr:nvSpPr>
        <xdr:cNvPr id="34" name="Diamond 33">
          <a:extLst>
            <a:ext uri="{FF2B5EF4-FFF2-40B4-BE49-F238E27FC236}">
              <a16:creationId xmlns:a16="http://schemas.microsoft.com/office/drawing/2014/main" id="{00000000-0008-0000-0800-000022000000}"/>
            </a:ext>
          </a:extLst>
        </xdr:cNvPr>
        <xdr:cNvSpPr/>
      </xdr:nvSpPr>
      <xdr:spPr>
        <a:xfrm>
          <a:off x="13220700" y="1781175"/>
          <a:ext cx="209550" cy="21907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314325</xdr:colOff>
      <xdr:row>8</xdr:row>
      <xdr:rowOff>133350</xdr:rowOff>
    </xdr:from>
    <xdr:to>
      <xdr:col>13</xdr:col>
      <xdr:colOff>28575</xdr:colOff>
      <xdr:row>9</xdr:row>
      <xdr:rowOff>247650</xdr:rowOff>
    </xdr:to>
    <xdr:sp macro="" textlink="">
      <xdr:nvSpPr>
        <xdr:cNvPr id="8" name="Star: 5 Points 7">
          <a:extLst>
            <a:ext uri="{FF2B5EF4-FFF2-40B4-BE49-F238E27FC236}">
              <a16:creationId xmlns:a16="http://schemas.microsoft.com/office/drawing/2014/main" id="{00000000-0008-0000-0800-000008000000}"/>
            </a:ext>
          </a:extLst>
        </xdr:cNvPr>
        <xdr:cNvSpPr/>
      </xdr:nvSpPr>
      <xdr:spPr>
        <a:xfrm>
          <a:off x="10106025" y="18002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57150</xdr:colOff>
      <xdr:row>12</xdr:row>
      <xdr:rowOff>0</xdr:rowOff>
    </xdr:from>
    <xdr:to>
      <xdr:col>12</xdr:col>
      <xdr:colOff>381000</xdr:colOff>
      <xdr:row>13</xdr:row>
      <xdr:rowOff>114300</xdr:rowOff>
    </xdr:to>
    <xdr:sp macro="" textlink="">
      <xdr:nvSpPr>
        <xdr:cNvPr id="40" name="Star: 5 Points 39">
          <a:extLst>
            <a:ext uri="{FF2B5EF4-FFF2-40B4-BE49-F238E27FC236}">
              <a16:creationId xmlns:a16="http://schemas.microsoft.com/office/drawing/2014/main" id="{00000000-0008-0000-0800-000028000000}"/>
            </a:ext>
          </a:extLst>
        </xdr:cNvPr>
        <xdr:cNvSpPr/>
      </xdr:nvSpPr>
      <xdr:spPr>
        <a:xfrm>
          <a:off x="4838700" y="245745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13</xdr:col>
      <xdr:colOff>161925</xdr:colOff>
      <xdr:row>15</xdr:row>
      <xdr:rowOff>228600</xdr:rowOff>
    </xdr:from>
    <xdr:to>
      <xdr:col>13</xdr:col>
      <xdr:colOff>533813</xdr:colOff>
      <xdr:row>17</xdr:row>
      <xdr:rowOff>147477</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a:stretch>
          <a:fillRect/>
        </a:stretch>
      </xdr:blipFill>
      <xdr:spPr>
        <a:xfrm>
          <a:off x="5553075" y="3362325"/>
          <a:ext cx="371888" cy="347502"/>
        </a:xfrm>
        <a:prstGeom prst="rect">
          <a:avLst/>
        </a:prstGeom>
      </xdr:spPr>
    </xdr:pic>
    <xdr:clientData/>
  </xdr:twoCellAnchor>
  <xdr:twoCellAnchor>
    <xdr:from>
      <xdr:col>12</xdr:col>
      <xdr:colOff>428625</xdr:colOff>
      <xdr:row>22</xdr:row>
      <xdr:rowOff>9525</xdr:rowOff>
    </xdr:from>
    <xdr:to>
      <xdr:col>13</xdr:col>
      <xdr:colOff>142875</xdr:colOff>
      <xdr:row>23</xdr:row>
      <xdr:rowOff>123825</xdr:rowOff>
    </xdr:to>
    <xdr:sp macro="" textlink="">
      <xdr:nvSpPr>
        <xdr:cNvPr id="43" name="Star: 5 Points 42">
          <a:extLst>
            <a:ext uri="{FF2B5EF4-FFF2-40B4-BE49-F238E27FC236}">
              <a16:creationId xmlns:a16="http://schemas.microsoft.com/office/drawing/2014/main" id="{00000000-0008-0000-0800-00002B000000}"/>
            </a:ext>
          </a:extLst>
        </xdr:cNvPr>
        <xdr:cNvSpPr/>
      </xdr:nvSpPr>
      <xdr:spPr>
        <a:xfrm>
          <a:off x="5210175" y="433387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161925</xdr:colOff>
      <xdr:row>27</xdr:row>
      <xdr:rowOff>9525</xdr:rowOff>
    </xdr:from>
    <xdr:to>
      <xdr:col>12</xdr:col>
      <xdr:colOff>485775</xdr:colOff>
      <xdr:row>28</xdr:row>
      <xdr:rowOff>123825</xdr:rowOff>
    </xdr:to>
    <xdr:sp macro="" textlink="">
      <xdr:nvSpPr>
        <xdr:cNvPr id="45" name="Star: 5 Points 44">
          <a:extLst>
            <a:ext uri="{FF2B5EF4-FFF2-40B4-BE49-F238E27FC236}">
              <a16:creationId xmlns:a16="http://schemas.microsoft.com/office/drawing/2014/main" id="{00000000-0008-0000-0800-00002D000000}"/>
            </a:ext>
          </a:extLst>
        </xdr:cNvPr>
        <xdr:cNvSpPr/>
      </xdr:nvSpPr>
      <xdr:spPr>
        <a:xfrm>
          <a:off x="4943475" y="53816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285750</xdr:colOff>
      <xdr:row>32</xdr:row>
      <xdr:rowOff>19050</xdr:rowOff>
    </xdr:from>
    <xdr:to>
      <xdr:col>11</xdr:col>
      <xdr:colOff>0</xdr:colOff>
      <xdr:row>33</xdr:row>
      <xdr:rowOff>133350</xdr:rowOff>
    </xdr:to>
    <xdr:sp macro="" textlink="">
      <xdr:nvSpPr>
        <xdr:cNvPr id="46" name="Star: 5 Points 45">
          <a:extLst>
            <a:ext uri="{FF2B5EF4-FFF2-40B4-BE49-F238E27FC236}">
              <a16:creationId xmlns:a16="http://schemas.microsoft.com/office/drawing/2014/main" id="{00000000-0008-0000-0800-00002E000000}"/>
            </a:ext>
          </a:extLst>
        </xdr:cNvPr>
        <xdr:cNvSpPr/>
      </xdr:nvSpPr>
      <xdr:spPr>
        <a:xfrm>
          <a:off x="3848100" y="64865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390525</xdr:colOff>
      <xdr:row>36</xdr:row>
      <xdr:rowOff>28575</xdr:rowOff>
    </xdr:from>
    <xdr:to>
      <xdr:col>12</xdr:col>
      <xdr:colOff>104775</xdr:colOff>
      <xdr:row>37</xdr:row>
      <xdr:rowOff>142875</xdr:rowOff>
    </xdr:to>
    <xdr:sp macro="" textlink="">
      <xdr:nvSpPr>
        <xdr:cNvPr id="47" name="Star: 5 Points 46">
          <a:extLst>
            <a:ext uri="{FF2B5EF4-FFF2-40B4-BE49-F238E27FC236}">
              <a16:creationId xmlns:a16="http://schemas.microsoft.com/office/drawing/2014/main" id="{00000000-0008-0000-0800-00002F000000}"/>
            </a:ext>
          </a:extLst>
        </xdr:cNvPr>
        <xdr:cNvSpPr/>
      </xdr:nvSpPr>
      <xdr:spPr>
        <a:xfrm>
          <a:off x="4562475" y="74390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123825</xdr:colOff>
      <xdr:row>40</xdr:row>
      <xdr:rowOff>0</xdr:rowOff>
    </xdr:from>
    <xdr:to>
      <xdr:col>13</xdr:col>
      <xdr:colOff>447675</xdr:colOff>
      <xdr:row>41</xdr:row>
      <xdr:rowOff>114300</xdr:rowOff>
    </xdr:to>
    <xdr:sp macro="" textlink="">
      <xdr:nvSpPr>
        <xdr:cNvPr id="48" name="Star: 5 Points 47">
          <a:extLst>
            <a:ext uri="{FF2B5EF4-FFF2-40B4-BE49-F238E27FC236}">
              <a16:creationId xmlns:a16="http://schemas.microsoft.com/office/drawing/2014/main" id="{00000000-0008-0000-0800-000030000000}"/>
            </a:ext>
          </a:extLst>
        </xdr:cNvPr>
        <xdr:cNvSpPr/>
      </xdr:nvSpPr>
      <xdr:spPr>
        <a:xfrm>
          <a:off x="5514975" y="83915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447675</xdr:colOff>
      <xdr:row>44</xdr:row>
      <xdr:rowOff>19050</xdr:rowOff>
    </xdr:from>
    <xdr:to>
      <xdr:col>10</xdr:col>
      <xdr:colOff>161925</xdr:colOff>
      <xdr:row>45</xdr:row>
      <xdr:rowOff>133350</xdr:rowOff>
    </xdr:to>
    <xdr:sp macro="" textlink="">
      <xdr:nvSpPr>
        <xdr:cNvPr id="51" name="Star: 5 Points 50">
          <a:extLst>
            <a:ext uri="{FF2B5EF4-FFF2-40B4-BE49-F238E27FC236}">
              <a16:creationId xmlns:a16="http://schemas.microsoft.com/office/drawing/2014/main" id="{00000000-0008-0000-0800-000033000000}"/>
            </a:ext>
          </a:extLst>
        </xdr:cNvPr>
        <xdr:cNvSpPr/>
      </xdr:nvSpPr>
      <xdr:spPr>
        <a:xfrm>
          <a:off x="3400425" y="932497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14</xdr:col>
      <xdr:colOff>142875</xdr:colOff>
      <xdr:row>9</xdr:row>
      <xdr:rowOff>38100</xdr:rowOff>
    </xdr:from>
    <xdr:to>
      <xdr:col>14</xdr:col>
      <xdr:colOff>419100</xdr:colOff>
      <xdr:row>9</xdr:row>
      <xdr:rowOff>247650</xdr:rowOff>
    </xdr:to>
    <xdr:sp macro="" textlink="">
      <xdr:nvSpPr>
        <xdr:cNvPr id="14" name="Oval 13">
          <a:extLst>
            <a:ext uri="{FF2B5EF4-FFF2-40B4-BE49-F238E27FC236}">
              <a16:creationId xmlns:a16="http://schemas.microsoft.com/office/drawing/2014/main" id="{00000000-0008-0000-0800-00000E000000}"/>
            </a:ext>
          </a:extLst>
        </xdr:cNvPr>
        <xdr:cNvSpPr/>
      </xdr:nvSpPr>
      <xdr:spPr>
        <a:xfrm>
          <a:off x="11153775" y="18954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latin typeface="+mj-lt"/>
          </a:endParaRPr>
        </a:p>
      </xdr:txBody>
    </xdr:sp>
    <xdr:clientData/>
  </xdr:twoCellAnchor>
  <xdr:twoCellAnchor>
    <xdr:from>
      <xdr:col>11</xdr:col>
      <xdr:colOff>409575</xdr:colOff>
      <xdr:row>12</xdr:row>
      <xdr:rowOff>66675</xdr:rowOff>
    </xdr:from>
    <xdr:to>
      <xdr:col>12</xdr:col>
      <xdr:colOff>76200</xdr:colOff>
      <xdr:row>13</xdr:row>
      <xdr:rowOff>85725</xdr:rowOff>
    </xdr:to>
    <xdr:sp macro="" textlink="">
      <xdr:nvSpPr>
        <xdr:cNvPr id="54" name="Oval 53">
          <a:extLst>
            <a:ext uri="{FF2B5EF4-FFF2-40B4-BE49-F238E27FC236}">
              <a16:creationId xmlns:a16="http://schemas.microsoft.com/office/drawing/2014/main" id="{00000000-0008-0000-0800-000036000000}"/>
            </a:ext>
          </a:extLst>
        </xdr:cNvPr>
        <xdr:cNvSpPr/>
      </xdr:nvSpPr>
      <xdr:spPr>
        <a:xfrm>
          <a:off x="4581525" y="252412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476250</xdr:colOff>
      <xdr:row>22</xdr:row>
      <xdr:rowOff>66675</xdr:rowOff>
    </xdr:from>
    <xdr:to>
      <xdr:col>11</xdr:col>
      <xdr:colOff>142875</xdr:colOff>
      <xdr:row>23</xdr:row>
      <xdr:rowOff>85725</xdr:rowOff>
    </xdr:to>
    <xdr:sp macro="" textlink="">
      <xdr:nvSpPr>
        <xdr:cNvPr id="56" name="Oval 55">
          <a:extLst>
            <a:ext uri="{FF2B5EF4-FFF2-40B4-BE49-F238E27FC236}">
              <a16:creationId xmlns:a16="http://schemas.microsoft.com/office/drawing/2014/main" id="{00000000-0008-0000-0800-000038000000}"/>
            </a:ext>
          </a:extLst>
        </xdr:cNvPr>
        <xdr:cNvSpPr/>
      </xdr:nvSpPr>
      <xdr:spPr>
        <a:xfrm>
          <a:off x="4038600" y="439102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19050</xdr:colOff>
      <xdr:row>16</xdr:row>
      <xdr:rowOff>85725</xdr:rowOff>
    </xdr:from>
    <xdr:to>
      <xdr:col>13</xdr:col>
      <xdr:colOff>295275</xdr:colOff>
      <xdr:row>17</xdr:row>
      <xdr:rowOff>104775</xdr:rowOff>
    </xdr:to>
    <xdr:sp macro="" textlink="">
      <xdr:nvSpPr>
        <xdr:cNvPr id="57" name="Oval 56">
          <a:extLst>
            <a:ext uri="{FF2B5EF4-FFF2-40B4-BE49-F238E27FC236}">
              <a16:creationId xmlns:a16="http://schemas.microsoft.com/office/drawing/2014/main" id="{00000000-0008-0000-0800-000039000000}"/>
            </a:ext>
          </a:extLst>
        </xdr:cNvPr>
        <xdr:cNvSpPr/>
      </xdr:nvSpPr>
      <xdr:spPr>
        <a:xfrm>
          <a:off x="5410200" y="34575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209550</xdr:colOff>
      <xdr:row>32</xdr:row>
      <xdr:rowOff>85725</xdr:rowOff>
    </xdr:from>
    <xdr:to>
      <xdr:col>11</xdr:col>
      <xdr:colOff>485775</xdr:colOff>
      <xdr:row>33</xdr:row>
      <xdr:rowOff>104775</xdr:rowOff>
    </xdr:to>
    <xdr:sp macro="" textlink="">
      <xdr:nvSpPr>
        <xdr:cNvPr id="58" name="Oval 57">
          <a:extLst>
            <a:ext uri="{FF2B5EF4-FFF2-40B4-BE49-F238E27FC236}">
              <a16:creationId xmlns:a16="http://schemas.microsoft.com/office/drawing/2014/main" id="{00000000-0008-0000-0800-00003A000000}"/>
            </a:ext>
          </a:extLst>
        </xdr:cNvPr>
        <xdr:cNvSpPr/>
      </xdr:nvSpPr>
      <xdr:spPr>
        <a:xfrm>
          <a:off x="4381500" y="6553200"/>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523875</xdr:colOff>
      <xdr:row>27</xdr:row>
      <xdr:rowOff>76200</xdr:rowOff>
    </xdr:from>
    <xdr:to>
      <xdr:col>13</xdr:col>
      <xdr:colOff>190500</xdr:colOff>
      <xdr:row>28</xdr:row>
      <xdr:rowOff>95250</xdr:rowOff>
    </xdr:to>
    <xdr:sp macro="" textlink="">
      <xdr:nvSpPr>
        <xdr:cNvPr id="59" name="Oval 58">
          <a:extLst>
            <a:ext uri="{FF2B5EF4-FFF2-40B4-BE49-F238E27FC236}">
              <a16:creationId xmlns:a16="http://schemas.microsoft.com/office/drawing/2014/main" id="{00000000-0008-0000-0800-00003B000000}"/>
            </a:ext>
          </a:extLst>
        </xdr:cNvPr>
        <xdr:cNvSpPr/>
      </xdr:nvSpPr>
      <xdr:spPr>
        <a:xfrm>
          <a:off x="5305425" y="5448300"/>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161925</xdr:colOff>
      <xdr:row>36</xdr:row>
      <xdr:rowOff>66675</xdr:rowOff>
    </xdr:from>
    <xdr:to>
      <xdr:col>10</xdr:col>
      <xdr:colOff>438150</xdr:colOff>
      <xdr:row>37</xdr:row>
      <xdr:rowOff>85725</xdr:rowOff>
    </xdr:to>
    <xdr:sp macro="" textlink="">
      <xdr:nvSpPr>
        <xdr:cNvPr id="60" name="Oval 59">
          <a:extLst>
            <a:ext uri="{FF2B5EF4-FFF2-40B4-BE49-F238E27FC236}">
              <a16:creationId xmlns:a16="http://schemas.microsoft.com/office/drawing/2014/main" id="{00000000-0008-0000-0800-00003C000000}"/>
            </a:ext>
          </a:extLst>
        </xdr:cNvPr>
        <xdr:cNvSpPr/>
      </xdr:nvSpPr>
      <xdr:spPr>
        <a:xfrm>
          <a:off x="3724275" y="747712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485775</xdr:colOff>
      <xdr:row>40</xdr:row>
      <xdr:rowOff>57150</xdr:rowOff>
    </xdr:from>
    <xdr:to>
      <xdr:col>13</xdr:col>
      <xdr:colOff>152400</xdr:colOff>
      <xdr:row>41</xdr:row>
      <xdr:rowOff>76200</xdr:rowOff>
    </xdr:to>
    <xdr:sp macro="" textlink="">
      <xdr:nvSpPr>
        <xdr:cNvPr id="61" name="Oval 60">
          <a:extLst>
            <a:ext uri="{FF2B5EF4-FFF2-40B4-BE49-F238E27FC236}">
              <a16:creationId xmlns:a16="http://schemas.microsoft.com/office/drawing/2014/main" id="{00000000-0008-0000-0800-00003D000000}"/>
            </a:ext>
          </a:extLst>
        </xdr:cNvPr>
        <xdr:cNvSpPr/>
      </xdr:nvSpPr>
      <xdr:spPr>
        <a:xfrm>
          <a:off x="5267325" y="84486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285750</xdr:colOff>
      <xdr:row>44</xdr:row>
      <xdr:rowOff>76200</xdr:rowOff>
    </xdr:from>
    <xdr:to>
      <xdr:col>10</xdr:col>
      <xdr:colOff>561975</xdr:colOff>
      <xdr:row>45</xdr:row>
      <xdr:rowOff>95250</xdr:rowOff>
    </xdr:to>
    <xdr:sp macro="" textlink="">
      <xdr:nvSpPr>
        <xdr:cNvPr id="62" name="Oval 61">
          <a:extLst>
            <a:ext uri="{FF2B5EF4-FFF2-40B4-BE49-F238E27FC236}">
              <a16:creationId xmlns:a16="http://schemas.microsoft.com/office/drawing/2014/main" id="{00000000-0008-0000-0800-00003E000000}"/>
            </a:ext>
          </a:extLst>
        </xdr:cNvPr>
        <xdr:cNvSpPr/>
      </xdr:nvSpPr>
      <xdr:spPr>
        <a:xfrm>
          <a:off x="3848100" y="938212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180975</xdr:colOff>
      <xdr:row>48</xdr:row>
      <xdr:rowOff>76200</xdr:rowOff>
    </xdr:from>
    <xdr:to>
      <xdr:col>11</xdr:col>
      <xdr:colOff>457200</xdr:colOff>
      <xdr:row>49</xdr:row>
      <xdr:rowOff>95250</xdr:rowOff>
    </xdr:to>
    <xdr:sp macro="" textlink="">
      <xdr:nvSpPr>
        <xdr:cNvPr id="63" name="Oval 62">
          <a:extLst>
            <a:ext uri="{FF2B5EF4-FFF2-40B4-BE49-F238E27FC236}">
              <a16:creationId xmlns:a16="http://schemas.microsoft.com/office/drawing/2014/main" id="{00000000-0008-0000-0800-00003F000000}"/>
            </a:ext>
          </a:extLst>
        </xdr:cNvPr>
        <xdr:cNvSpPr/>
      </xdr:nvSpPr>
      <xdr:spPr>
        <a:xfrm>
          <a:off x="4352925" y="102774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552450</xdr:colOff>
      <xdr:row>52</xdr:row>
      <xdr:rowOff>76200</xdr:rowOff>
    </xdr:from>
    <xdr:to>
      <xdr:col>11</xdr:col>
      <xdr:colOff>219075</xdr:colOff>
      <xdr:row>53</xdr:row>
      <xdr:rowOff>95250</xdr:rowOff>
    </xdr:to>
    <xdr:sp macro="" textlink="">
      <xdr:nvSpPr>
        <xdr:cNvPr id="64" name="Oval 63">
          <a:extLst>
            <a:ext uri="{FF2B5EF4-FFF2-40B4-BE49-F238E27FC236}">
              <a16:creationId xmlns:a16="http://schemas.microsoft.com/office/drawing/2014/main" id="{00000000-0008-0000-0800-000040000000}"/>
            </a:ext>
          </a:extLst>
        </xdr:cNvPr>
        <xdr:cNvSpPr/>
      </xdr:nvSpPr>
      <xdr:spPr>
        <a:xfrm>
          <a:off x="4114800" y="1117282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76200</xdr:colOff>
      <xdr:row>56</xdr:row>
      <xdr:rowOff>76200</xdr:rowOff>
    </xdr:from>
    <xdr:to>
      <xdr:col>12</xdr:col>
      <xdr:colOff>352425</xdr:colOff>
      <xdr:row>57</xdr:row>
      <xdr:rowOff>95250</xdr:rowOff>
    </xdr:to>
    <xdr:sp macro="" textlink="">
      <xdr:nvSpPr>
        <xdr:cNvPr id="65" name="Oval 64">
          <a:extLst>
            <a:ext uri="{FF2B5EF4-FFF2-40B4-BE49-F238E27FC236}">
              <a16:creationId xmlns:a16="http://schemas.microsoft.com/office/drawing/2014/main" id="{00000000-0008-0000-0800-000041000000}"/>
            </a:ext>
          </a:extLst>
        </xdr:cNvPr>
        <xdr:cNvSpPr/>
      </xdr:nvSpPr>
      <xdr:spPr>
        <a:xfrm>
          <a:off x="4857750" y="12115800"/>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304800</xdr:colOff>
      <xdr:row>60</xdr:row>
      <xdr:rowOff>47625</xdr:rowOff>
    </xdr:from>
    <xdr:to>
      <xdr:col>9</xdr:col>
      <xdr:colOff>581025</xdr:colOff>
      <xdr:row>61</xdr:row>
      <xdr:rowOff>66675</xdr:rowOff>
    </xdr:to>
    <xdr:sp macro="" textlink="">
      <xdr:nvSpPr>
        <xdr:cNvPr id="66" name="Oval 65">
          <a:extLst>
            <a:ext uri="{FF2B5EF4-FFF2-40B4-BE49-F238E27FC236}">
              <a16:creationId xmlns:a16="http://schemas.microsoft.com/office/drawing/2014/main" id="{00000000-0008-0000-0800-000042000000}"/>
            </a:ext>
          </a:extLst>
        </xdr:cNvPr>
        <xdr:cNvSpPr/>
      </xdr:nvSpPr>
      <xdr:spPr>
        <a:xfrm>
          <a:off x="3257550" y="12992100"/>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552450</xdr:colOff>
      <xdr:row>64</xdr:row>
      <xdr:rowOff>57150</xdr:rowOff>
    </xdr:from>
    <xdr:to>
      <xdr:col>10</xdr:col>
      <xdr:colOff>219075</xdr:colOff>
      <xdr:row>65</xdr:row>
      <xdr:rowOff>76200</xdr:rowOff>
    </xdr:to>
    <xdr:sp macro="" textlink="">
      <xdr:nvSpPr>
        <xdr:cNvPr id="67" name="Oval 66">
          <a:extLst>
            <a:ext uri="{FF2B5EF4-FFF2-40B4-BE49-F238E27FC236}">
              <a16:creationId xmlns:a16="http://schemas.microsoft.com/office/drawing/2014/main" id="{00000000-0008-0000-0800-000043000000}"/>
            </a:ext>
          </a:extLst>
        </xdr:cNvPr>
        <xdr:cNvSpPr/>
      </xdr:nvSpPr>
      <xdr:spPr>
        <a:xfrm>
          <a:off x="3505200" y="138969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304800</xdr:colOff>
      <xdr:row>68</xdr:row>
      <xdr:rowOff>76200</xdr:rowOff>
    </xdr:from>
    <xdr:to>
      <xdr:col>12</xdr:col>
      <xdr:colOff>581025</xdr:colOff>
      <xdr:row>69</xdr:row>
      <xdr:rowOff>95250</xdr:rowOff>
    </xdr:to>
    <xdr:sp macro="" textlink="">
      <xdr:nvSpPr>
        <xdr:cNvPr id="68" name="Oval 67">
          <a:extLst>
            <a:ext uri="{FF2B5EF4-FFF2-40B4-BE49-F238E27FC236}">
              <a16:creationId xmlns:a16="http://schemas.microsoft.com/office/drawing/2014/main" id="{00000000-0008-0000-0800-000044000000}"/>
            </a:ext>
          </a:extLst>
        </xdr:cNvPr>
        <xdr:cNvSpPr/>
      </xdr:nvSpPr>
      <xdr:spPr>
        <a:xfrm>
          <a:off x="5086350" y="148113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600075</xdr:colOff>
      <xdr:row>72</xdr:row>
      <xdr:rowOff>85725</xdr:rowOff>
    </xdr:from>
    <xdr:to>
      <xdr:col>12</xdr:col>
      <xdr:colOff>266700</xdr:colOff>
      <xdr:row>73</xdr:row>
      <xdr:rowOff>104775</xdr:rowOff>
    </xdr:to>
    <xdr:sp macro="" textlink="">
      <xdr:nvSpPr>
        <xdr:cNvPr id="69" name="Oval 68">
          <a:extLst>
            <a:ext uri="{FF2B5EF4-FFF2-40B4-BE49-F238E27FC236}">
              <a16:creationId xmlns:a16="http://schemas.microsoft.com/office/drawing/2014/main" id="{00000000-0008-0000-0800-000045000000}"/>
            </a:ext>
          </a:extLst>
        </xdr:cNvPr>
        <xdr:cNvSpPr/>
      </xdr:nvSpPr>
      <xdr:spPr>
        <a:xfrm>
          <a:off x="4772025" y="15725775"/>
          <a:ext cx="276225" cy="209550"/>
        </a:xfrm>
        <a:prstGeom prst="ellipse">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10</xdr:col>
      <xdr:colOff>419100</xdr:colOff>
      <xdr:row>48</xdr:row>
      <xdr:rowOff>28575</xdr:rowOff>
    </xdr:from>
    <xdr:to>
      <xdr:col>11</xdr:col>
      <xdr:colOff>133350</xdr:colOff>
      <xdr:row>49</xdr:row>
      <xdr:rowOff>142875</xdr:rowOff>
    </xdr:to>
    <xdr:sp macro="" textlink="">
      <xdr:nvSpPr>
        <xdr:cNvPr id="70" name="Star: 5 Points 69">
          <a:extLst>
            <a:ext uri="{FF2B5EF4-FFF2-40B4-BE49-F238E27FC236}">
              <a16:creationId xmlns:a16="http://schemas.microsoft.com/office/drawing/2014/main" id="{00000000-0008-0000-0800-000046000000}"/>
            </a:ext>
          </a:extLst>
        </xdr:cNvPr>
        <xdr:cNvSpPr/>
      </xdr:nvSpPr>
      <xdr:spPr>
        <a:xfrm>
          <a:off x="3981450" y="1022985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19050</xdr:colOff>
      <xdr:row>52</xdr:row>
      <xdr:rowOff>0</xdr:rowOff>
    </xdr:from>
    <xdr:to>
      <xdr:col>12</xdr:col>
      <xdr:colOff>342900</xdr:colOff>
      <xdr:row>53</xdr:row>
      <xdr:rowOff>114300</xdr:rowOff>
    </xdr:to>
    <xdr:sp macro="" textlink="">
      <xdr:nvSpPr>
        <xdr:cNvPr id="71" name="Star: 5 Points 70">
          <a:extLst>
            <a:ext uri="{FF2B5EF4-FFF2-40B4-BE49-F238E27FC236}">
              <a16:creationId xmlns:a16="http://schemas.microsoft.com/office/drawing/2014/main" id="{00000000-0008-0000-0800-000047000000}"/>
            </a:ext>
          </a:extLst>
        </xdr:cNvPr>
        <xdr:cNvSpPr/>
      </xdr:nvSpPr>
      <xdr:spPr>
        <a:xfrm>
          <a:off x="4800600" y="1109662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533400</xdr:colOff>
      <xdr:row>56</xdr:row>
      <xdr:rowOff>19050</xdr:rowOff>
    </xdr:from>
    <xdr:to>
      <xdr:col>12</xdr:col>
      <xdr:colOff>247650</xdr:colOff>
      <xdr:row>57</xdr:row>
      <xdr:rowOff>133350</xdr:rowOff>
    </xdr:to>
    <xdr:sp macro="" textlink="">
      <xdr:nvSpPr>
        <xdr:cNvPr id="72" name="Star: 5 Points 71">
          <a:extLst>
            <a:ext uri="{FF2B5EF4-FFF2-40B4-BE49-F238E27FC236}">
              <a16:creationId xmlns:a16="http://schemas.microsoft.com/office/drawing/2014/main" id="{00000000-0008-0000-0800-000048000000}"/>
            </a:ext>
          </a:extLst>
        </xdr:cNvPr>
        <xdr:cNvSpPr/>
      </xdr:nvSpPr>
      <xdr:spPr>
        <a:xfrm>
          <a:off x="4705350" y="1205865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457200</xdr:colOff>
      <xdr:row>59</xdr:row>
      <xdr:rowOff>228600</xdr:rowOff>
    </xdr:from>
    <xdr:to>
      <xdr:col>10</xdr:col>
      <xdr:colOff>171450</xdr:colOff>
      <xdr:row>61</xdr:row>
      <xdr:rowOff>104775</xdr:rowOff>
    </xdr:to>
    <xdr:sp macro="" textlink="">
      <xdr:nvSpPr>
        <xdr:cNvPr id="73" name="Star: 5 Points 72">
          <a:extLst>
            <a:ext uri="{FF2B5EF4-FFF2-40B4-BE49-F238E27FC236}">
              <a16:creationId xmlns:a16="http://schemas.microsoft.com/office/drawing/2014/main" id="{00000000-0008-0000-0800-000049000000}"/>
            </a:ext>
          </a:extLst>
        </xdr:cNvPr>
        <xdr:cNvSpPr/>
      </xdr:nvSpPr>
      <xdr:spPr>
        <a:xfrm>
          <a:off x="3409950" y="1293495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171450</xdr:colOff>
      <xdr:row>63</xdr:row>
      <xdr:rowOff>228600</xdr:rowOff>
    </xdr:from>
    <xdr:to>
      <xdr:col>9</xdr:col>
      <xdr:colOff>495300</xdr:colOff>
      <xdr:row>65</xdr:row>
      <xdr:rowOff>104775</xdr:rowOff>
    </xdr:to>
    <xdr:sp macro="" textlink="">
      <xdr:nvSpPr>
        <xdr:cNvPr id="74" name="Star: 5 Points 73">
          <a:extLst>
            <a:ext uri="{FF2B5EF4-FFF2-40B4-BE49-F238E27FC236}">
              <a16:creationId xmlns:a16="http://schemas.microsoft.com/office/drawing/2014/main" id="{00000000-0008-0000-0800-00004A000000}"/>
            </a:ext>
          </a:extLst>
        </xdr:cNvPr>
        <xdr:cNvSpPr/>
      </xdr:nvSpPr>
      <xdr:spPr>
        <a:xfrm>
          <a:off x="3124200" y="1383030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428625</xdr:colOff>
      <xdr:row>68</xdr:row>
      <xdr:rowOff>9525</xdr:rowOff>
    </xdr:from>
    <xdr:to>
      <xdr:col>13</xdr:col>
      <xdr:colOff>142875</xdr:colOff>
      <xdr:row>69</xdr:row>
      <xdr:rowOff>123825</xdr:rowOff>
    </xdr:to>
    <xdr:sp macro="" textlink="">
      <xdr:nvSpPr>
        <xdr:cNvPr id="75" name="Star: 5 Points 74">
          <a:extLst>
            <a:ext uri="{FF2B5EF4-FFF2-40B4-BE49-F238E27FC236}">
              <a16:creationId xmlns:a16="http://schemas.microsoft.com/office/drawing/2014/main" id="{00000000-0008-0000-0800-00004B000000}"/>
            </a:ext>
          </a:extLst>
        </xdr:cNvPr>
        <xdr:cNvSpPr/>
      </xdr:nvSpPr>
      <xdr:spPr>
        <a:xfrm>
          <a:off x="5210175" y="14744700"/>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371475</xdr:colOff>
      <xdr:row>72</xdr:row>
      <xdr:rowOff>47625</xdr:rowOff>
    </xdr:from>
    <xdr:to>
      <xdr:col>12</xdr:col>
      <xdr:colOff>85725</xdr:colOff>
      <xdr:row>73</xdr:row>
      <xdr:rowOff>161925</xdr:rowOff>
    </xdr:to>
    <xdr:sp macro="" textlink="">
      <xdr:nvSpPr>
        <xdr:cNvPr id="76" name="Star: 5 Points 75">
          <a:extLst>
            <a:ext uri="{FF2B5EF4-FFF2-40B4-BE49-F238E27FC236}">
              <a16:creationId xmlns:a16="http://schemas.microsoft.com/office/drawing/2014/main" id="{00000000-0008-0000-0800-00004C000000}"/>
            </a:ext>
          </a:extLst>
        </xdr:cNvPr>
        <xdr:cNvSpPr/>
      </xdr:nvSpPr>
      <xdr:spPr>
        <a:xfrm>
          <a:off x="4543425" y="15687675"/>
          <a:ext cx="323850" cy="304800"/>
        </a:xfrm>
        <a:prstGeom prst="star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2</xdr:col>
      <xdr:colOff>19050</xdr:colOff>
      <xdr:row>1</xdr:row>
      <xdr:rowOff>76200</xdr:rowOff>
    </xdr:from>
    <xdr:to>
      <xdr:col>2</xdr:col>
      <xdr:colOff>2047875</xdr:colOff>
      <xdr:row>4</xdr:row>
      <xdr:rowOff>229156</xdr:rowOff>
    </xdr:to>
    <xdr:pic>
      <xdr:nvPicPr>
        <xdr:cNvPr id="77" name="Picture 76">
          <a:extLst>
            <a:ext uri="{FF2B5EF4-FFF2-40B4-BE49-F238E27FC236}">
              <a16:creationId xmlns:a16="http://schemas.microsoft.com/office/drawing/2014/main" id="{00000000-0008-0000-0800-00004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66700"/>
          <a:ext cx="2028825" cy="724456"/>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Kathy Wood" id="{3AE5DA81-06E9-40A1-972C-44AB25F4BD78}" userId="S::kathy.wood@pivotalmomentum.com::c4f95b19-da9a-4b4c-957c-b07492cfedb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C9" dT="2022-07-03T23:20:08.32" personId="{3AE5DA81-06E9-40A1-972C-44AB25F4BD78}" id="{601351FE-6F23-41CA-8003-A4CFBEA16847}">
    <text>Using Population Mobility data from 2016 national census</text>
  </threadedComment>
  <threadedComment ref="AY16" dT="2022-07-03T23:31:48.36" personId="{3AE5DA81-06E9-40A1-972C-44AB25F4BD78}" id="{B6EDC4C0-3EA6-48BE-A954-C6B0B2598467}">
    <text>Source: 2021 census; listed under "Age characteristics"</text>
  </threadedComment>
  <threadedComment ref="BC16" dT="2022-07-03T23:19:38.95" personId="{3AE5DA81-06E9-40A1-972C-44AB25F4BD78}" id="{3E65052D-6D46-4E68-A510-B5FB567618F6}">
    <text>Used 2016 mobility data; can update at end of 2022 when 2021 mobility data comes out</text>
  </threadedComment>
  <threadedComment ref="BK16" dT="2022-07-03T23:38:11.12" personId="{3AE5DA81-06E9-40A1-972C-44AB25F4BD78}" id="{9EDC5C49-0CDA-43CA-9EA8-0ADC85399F11}">
    <text xml:space="preserve">Using 2016 census data until the 2021 census data is released; the number for this indicator comes from the section "Highest certificate, diploma or degree" </text>
  </threadedComment>
  <threadedComment ref="BK17" dT="2022-07-04T00:00:04.30" personId="{3AE5DA81-06E9-40A1-972C-44AB25F4BD78}" id="{AE295687-A093-4A2E-BCB1-BABFE003F22C}">
    <text>Used 2016 census data until 2021 data is released later in 2022</text>
  </threadedComment>
  <threadedComment ref="BK19" dT="2022-07-04T00:14:03.41" personId="{3AE5DA81-06E9-40A1-972C-44AB25F4BD78}" id="{6D6EE10A-056C-4C16-B23E-4B100D3B8179}">
    <text>Using 2016 census data until 2021 census data comes out later in 2022</text>
  </threadedComment>
</ThreadedComments>
</file>

<file path=xl/threadedComments/threadedComment2.xml><?xml version="1.0" encoding="utf-8"?>
<ThreadedComments xmlns="http://schemas.microsoft.com/office/spreadsheetml/2018/threadedcomments" xmlns:x="http://schemas.openxmlformats.org/spreadsheetml/2006/main">
  <threadedComment ref="E13" dT="2022-06-22T23:21:45.66" personId="{3AE5DA81-06E9-40A1-972C-44AB25F4BD78}" id="{C8991FB9-515F-47F4-8493-6BD195D2CEC4}">
    <text>Should be able to get this from a regional broadband agency (ex. EORN Inc, or SWIFT) or from a federal or provincial agency. Similarly they will have information on provincial or national comparators.</text>
  </threadedComment>
  <threadedComment ref="F13" dT="2022-06-22T23:22:15.41" personId="{3AE5DA81-06E9-40A1-972C-44AB25F4BD78}" id="{D4668E52-32C1-483F-9A20-3C798735FDBB}">
    <text>Should be able to compare at least to a national average</text>
  </threadedComment>
  <threadedComment ref="E22" dT="2022-06-22T23:29:07.46" personId="{3AE5DA81-06E9-40A1-972C-44AB25F4BD78}" id="{8A9D78DF-D69B-4F40-AF0A-810626E20E74}">
    <text>Actual calculation for Eastern Ontario</text>
  </threadedComment>
  <threadedComment ref="F22" dT="2022-06-22T23:29:34.34" personId="{3AE5DA81-06E9-40A1-972C-44AB25F4BD78}" id="{FE6D66AA-072B-4075-96B9-A226DB9D9BD8}">
    <text>Actual result for Ontario</text>
  </threadedComment>
  <threadedComment ref="E25" dT="2022-06-22T23:27:19.81" personId="{3AE5DA81-06E9-40A1-972C-44AB25F4BD78}" id="{CD21422E-7835-4FA2-A8F7-1E931E5728E2}">
    <text>This is an actual/real Eastern Ontario calculation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E2" dT="2022-05-09T00:18:12.75" personId="{3AE5DA81-06E9-40A1-972C-44AB25F4BD78}" id="{DA48A0F5-6B07-4E7E-AC5B-8F68E99D0902}">
    <text>Used one of the upper tier counties in Eastern Ontario as the example here</text>
  </threadedComment>
  <threadedComment ref="E7" dT="2022-06-21T18:09:19.28" personId="{3AE5DA81-06E9-40A1-972C-44AB25F4BD78}" id="{F61BC7D3-8954-4C2A-9C75-5175A3AD4D9E}">
    <text>Fictional number included for illustration only</text>
  </threadedComment>
  <threadedComment ref="F7" dT="2022-06-21T18:09:54.02" personId="{3AE5DA81-06E9-40A1-972C-44AB25F4BD78}" id="{FCD67104-BC01-4374-855D-4ECB8FB3CEDE}">
    <text>Fictional number included for illustration only</text>
  </threadedComment>
  <threadedComment ref="E13" dT="2022-06-21T19:26:25.02" personId="{3AE5DA81-06E9-40A1-972C-44AB25F4BD78}" id="{8D905F13-4C7D-422B-9B18-9E8F15DC18F0}">
    <text xml:space="preserve">This data is fictional and is included for illustration only
</text>
  </threadedComment>
  <threadedComment ref="F13" dT="2022-06-21T19:26:57.91" personId="{3AE5DA81-06E9-40A1-972C-44AB25F4BD78}" id="{1B467ABE-2C2D-4B54-81EC-911655DF0A8C}">
    <text>This data is fictional and is included for illustration only</text>
  </threadedComment>
  <threadedComment ref="E16" dT="2022-05-09T17:26:48.93" personId="{3AE5DA81-06E9-40A1-972C-44AB25F4BD78}" id="{E3157750-5FC9-4A31-828B-1D8538DCBC15}">
    <text>This information is drawn from EMSI Analyst and is estimated for 2021.</text>
  </threadedComment>
  <threadedComment ref="F16" dT="2022-05-09T17:24:08.43" personId="{3AE5DA81-06E9-40A1-972C-44AB25F4BD78}" id="{7208C0F6-DDBB-4A6A-9B12-92CC8584540B}">
    <text>Data is drawn from EMSI Analyst and is estimated to be accurate for 2021; the provincial average is 4.98% across all sectors.</text>
  </threadedComment>
  <threadedComment ref="E19" dT="2022-05-09T01:10:25.81" personId="{3AE5DA81-06E9-40A1-972C-44AB25F4BD78}" id="{B145F436-098F-4728-BD79-9C363E1AABE8}">
    <text>This is the EMSI Analyst estimate for 2021. There will be no comparative data in the 2021 census data.</text>
  </threadedComment>
  <threadedComment ref="F19" dT="2022-05-09T01:10:35.08" personId="{3AE5DA81-06E9-40A1-972C-44AB25F4BD78}" id="{B50B6F23-FB8E-435E-B323-4E60C7DBF428}">
    <text>This is the EMSI Analyst estimate for 2021. There will be no comparative data in the 2021 census data.</text>
  </threadedComment>
  <threadedComment ref="E22" dT="2022-05-09T01:18:34.77" personId="{3AE5DA81-06E9-40A1-972C-44AB25F4BD78}" id="{5BAFCB63-F68C-480B-98C3-DBB5CA4EAB5A}">
    <text>This data is an estimate by EMSI Analyst for 2021. There will be no comparable data in the 2021 Census data.</text>
  </threadedComment>
  <threadedComment ref="F22" dT="2022-05-09T01:14:53.63" personId="{3AE5DA81-06E9-40A1-972C-44AB25F4BD78}" id="{05BB985C-E70D-4B7D-8CA6-A344965CFD2B}">
    <text>This data is an estimate from EMSI Analyst for 2021. There will be no comparator data in the 2021 Census data.</text>
  </threadedComment>
  <threadedComment ref="E25" dT="2022-05-09T00:47:52.09" personId="{3AE5DA81-06E9-40A1-972C-44AB25F4BD78}" id="{8BBE3F61-9FBF-4320-A725-0129682D9368}">
    <text>This is 2021 census data</text>
  </threadedComment>
  <threadedComment ref="F25" dT="2022-05-09T00:04:28.01" personId="{3AE5DA81-06E9-40A1-972C-44AB25F4BD78}" id="{93786256-A88F-43DF-AD35-2A09D71F2F51}">
    <text>This is 2021 data; it is up by roughly 2 per cent since 2016</text>
  </threadedComment>
  <threadedComment ref="E28" dT="2022-06-21T19:13:29.92" personId="{3AE5DA81-06E9-40A1-972C-44AB25F4BD78}" id="{531454BD-4AC1-4151-B3C7-569C7C38B145}">
    <text>This data is fictional and is used for illustration purposes only</text>
  </threadedComment>
  <threadedComment ref="F28" dT="2022-06-21T19:14:00.94" personId="{3AE5DA81-06E9-40A1-972C-44AB25F4BD78}" id="{DDED6C67-EA0F-49A2-9FF1-50EC3019183A}">
    <text>This data is fictional and is used for illustration purposes only</text>
  </threadedComment>
  <threadedComment ref="E34" dT="2022-05-09T00:44:53.74" personId="{3AE5DA81-06E9-40A1-972C-44AB25F4BD78}" id="{C8CAA183-8BE3-4D54-B03A-E616ED5C102B}">
    <text>For this community, the workforce as a share of total population has shrunk by almost 3 per cent since 2016.</text>
  </threadedComment>
  <threadedComment ref="F34" dT="2022-05-09T00:06:28.26" personId="{3AE5DA81-06E9-40A1-972C-44AB25F4BD78}" id="{1DEE60C2-C02C-4465-A202-C6A54319419F}">
    <text>This is 2021 census data. This is down by roughly 2 per cent since 2016.</text>
  </threadedComment>
  <threadedComment ref="E37" dT="2022-05-09T00:33:51.70" personId="{3AE5DA81-06E9-40A1-972C-44AB25F4BD78}" id="{64E192DF-F17F-4C60-A199-5FC73DB29F54}">
    <text>Using 2016 Census data until 2021 Census data becomes available; comparing the two numbers could be instructive</text>
  </threadedComment>
  <threadedComment ref="F37" dT="2022-05-09T00:00:19.18" personId="{3AE5DA81-06E9-40A1-972C-44AB25F4BD78}" id="{9894BB14-F93B-4CDA-BA18-A963247DE3B7}">
    <text>Used 2016 census data until 2021 census data becomes available; comparing 2016 and 2021 data could be instructive.</text>
  </threadedComment>
  <threadedComment ref="E40" dT="2022-05-09T00:49:07.15" personId="{3AE5DA81-06E9-40A1-972C-44AB25F4BD78}" id="{8169F9D0-B82F-4891-B954-2B1D90513884}">
    <text>This is 2021 census data</text>
  </threadedComment>
  <threadedComment ref="F40" dT="2022-05-09T00:01:31.09" personId="{3AE5DA81-06E9-40A1-972C-44AB25F4BD78}" id="{16AF4C9C-24E1-45A6-8218-0DC67B0FFCEA}">
    <text>Used 2016 census data until 2021 census data becomes available; 2021 data will be more useful looking forward to understand the scale of labour force challenges due to retirements than 2016</text>
  </threadedComment>
  <threadedComment ref="E43" dT="2022-05-09T00:21:27.79" personId="{3AE5DA81-06E9-40A1-972C-44AB25F4BD78}" id="{9CA1FC7F-20B2-45E0-9E60-805C136DCC74}">
    <text>Used 2016 Census data until 2021 Census data becomes available</text>
  </threadedComment>
  <threadedComment ref="F43" dT="2022-05-08T23:39:35.20" personId="{3AE5DA81-06E9-40A1-972C-44AB25F4BD78}" id="{0E205688-808F-470F-AE9E-32A99C5DBE7D}">
    <text>Used 2016 Census Date Until 2021 Census data is available; particular indicator is constructed to focus on share of population that is most vulnerable to unemployemtn and income loss/low income</text>
  </threadedComment>
  <threadedComment ref="E52" dT="2022-05-09T00:25:27.12" personId="{3AE5DA81-06E9-40A1-972C-44AB25F4BD78}" id="{1BC6D753-2A8F-455F-BD63-0EB351B65C81}">
    <text>Used 2016 Census data until 2021 Census Data becomes available</text>
  </threadedComment>
  <threadedComment ref="F52" dT="2022-05-08T23:46:13.49" personId="{3AE5DA81-06E9-40A1-972C-44AB25F4BD78}" id="{723A97C6-6EEC-4EC6-A761-E5734D74655D}">
    <text>Used 2016 Census data until 2021 Census data is available</text>
  </threadedComment>
  <threadedComment ref="E55" dT="2022-05-09T00:24:50.23" personId="{3AE5DA81-06E9-40A1-972C-44AB25F4BD78}" id="{36932FDC-4B3C-4865-880A-BC3152DD53B7}">
    <text>Used 2016 Census data until 2021 Census data becomes available</text>
  </threadedComment>
  <threadedComment ref="F55" dT="2022-05-08T23:51:53.34" personId="{3AE5DA81-06E9-40A1-972C-44AB25F4BD78}" id="{77FD9C01-BECC-467E-8CBA-881E592F46AF}">
    <text>Using 2016 Census data until 2016 census data becomes available; this indicator can be used to gauge financial stress for lower income groups</text>
  </threadedComment>
  <threadedComment ref="E58" dT="2022-05-09T00:30:12.52" personId="{3AE5DA81-06E9-40A1-972C-44AB25F4BD78}" id="{156BFE71-2986-4467-88C8-E7F37D9FB530}">
    <text>Used 2016 Census data until 2021 Census data becomes available</text>
  </threadedComment>
  <threadedComment ref="F58" dT="2022-05-08T23:52:46.99" personId="{3AE5DA81-06E9-40A1-972C-44AB25F4BD78}" id="{32C7A495-5052-4A6D-B5A2-2D3F09550409}">
    <text>Used 2016 Census data until 2021 Census data becomes available; measuring the change between 2016 and 2021 would also be instructive</text>
  </threadedComment>
  <threadedComment ref="E62" dT="2022-05-09T00:17:27.38" personId="{3AE5DA81-06E9-40A1-972C-44AB25F4BD78}" id="{13CEAFB7-4E6E-4D6E-A03B-4DF0D2B4D5F3}">
    <text>Used 2016 Census data until 2021 Census data becomes available</text>
  </threadedComment>
  <threadedComment ref="F62" dT="2022-05-08T23:24:00.01" personId="{3AE5DA81-06E9-40A1-972C-44AB25F4BD78}" id="{C7ADA3D5-E81D-454C-98DF-4458DFE8D8E6}">
    <text>Using 2016 data until 2021 date becomes available; assessing change between 2016 and 2021 would be insightful</text>
  </threadedComment>
  <threadedComment ref="E66" dT="2022-05-09T00:38:15.24" personId="{3AE5DA81-06E9-40A1-972C-44AB25F4BD78}" id="{CDE2B3D9-062D-42AC-A976-5FF860DFB8DE}">
    <text>Used 2016 Census data until 2021 census data becomes available</text>
  </threadedComment>
  <threadedComment ref="F66" dT="2022-05-08T23:31:51.44" personId="{3AE5DA81-06E9-40A1-972C-44AB25F4BD78}" id="{2D466BF5-E54E-4376-96A3-7BE4FE95CD4C}">
    <text>Using 2016 census data until 2021 census data becomes available</text>
  </threadedComment>
  <threadedComment ref="E67" dT="2022-05-09T00:59:13.97" personId="{3AE5DA81-06E9-40A1-972C-44AB25F4BD78}" id="{FAFAF3B9-0FA5-43D5-AF1D-05411DC9CACE}">
    <text>This is the EMSI Analyst estimate for the same community in 2021; we will be able to compare once the 2021 Census data is released.</text>
  </threadedComment>
  <threadedComment ref="F67" dT="2022-05-09T00:59:38.56" personId="{3AE5DA81-06E9-40A1-972C-44AB25F4BD78}" id="{72D01A75-C5B7-489C-A2CF-E31C05ED4B95}">
    <text>This is the EMSI Analyst estimate for 2021.</text>
  </threadedComment>
  <threadedComment ref="E69" dT="2022-05-09T01:20:33.63" personId="{3AE5DA81-06E9-40A1-972C-44AB25F4BD78}" id="{D15499EC-CF8D-4CDC-AB8E-32835905D3D3}">
    <text>This postings intensity ratio is provided by EMSI Analyst for the Feb 2019 to Feb 2022 period.</text>
  </threadedComment>
  <threadedComment ref="F69" dT="2022-05-08T23:33:15.58" personId="{3AE5DA81-06E9-40A1-972C-44AB25F4BD78}" id="{F8EE2DD9-F93B-484A-91A7-ED80B38FC460}">
    <text>This is the intensity for all occupations in the February 2019 to 2022 period.</text>
  </threadedComment>
  <threadedComment ref="E72" dT="2022-05-09T00:19:30.25" personId="{3AE5DA81-06E9-40A1-972C-44AB25F4BD78}" id="{1447666B-6B9D-447A-8EDE-35A66A4890EB}">
    <text>Used 2016 Census data until 2021 Census data comes out; comparing 2016 and 2021 data could be instructive</text>
  </threadedComment>
  <threadedComment ref="F72" dT="2022-05-08T23:32:33.59" personId="{3AE5DA81-06E9-40A1-972C-44AB25F4BD78}" id="{94757747-2148-49EB-B89E-0A9BFD7F3704}">
    <text>Using 2016 Census data until 2021 Census data becomes available later this year</text>
  </threadedComment>
</ThreadedComments>
</file>

<file path=xl/threadedComments/threadedComment4.xml><?xml version="1.0" encoding="utf-8"?>
<ThreadedComments xmlns="http://schemas.microsoft.com/office/spreadsheetml/2018/threadedcomments" xmlns:x="http://schemas.openxmlformats.org/spreadsheetml/2006/main">
  <threadedComment ref="D2" dT="2022-05-09T00:18:12.75" personId="{3AE5DA81-06E9-40A1-972C-44AB25F4BD78}" id="{04AA07F0-74AF-4969-AB49-4E6F1E26E251}">
    <text>Used one of the upper tier counties in Eastern Ontario as the example here</text>
  </threadedComment>
  <threadedComment ref="E7" dT="2022-06-21T18:09:54.02" personId="{3AE5DA81-06E9-40A1-972C-44AB25F4BD78}" id="{BEF256EE-B4F0-49B8-866C-ECF34C565E0D}">
    <text>Fictional number included for illustration only</text>
  </threadedComment>
  <threadedComment ref="E13" dT="2022-06-21T19:26:57.91" personId="{3AE5DA81-06E9-40A1-972C-44AB25F4BD78}" id="{D676A342-CD64-418C-8433-853091BC54CC}">
    <text>This data is fictional and is included for illustration only</text>
  </threadedComment>
  <threadedComment ref="E16" dT="2022-05-09T17:24:08.43" personId="{3AE5DA81-06E9-40A1-972C-44AB25F4BD78}" id="{B7A54E7C-519A-47E5-B2BE-FEB4A0C1E8AE}">
    <text>Data is drawn from EMSI Analyst and is estimated to be accurate for 2021; the provincial average is 4.98% across all sectors.</text>
  </threadedComment>
  <threadedComment ref="E19" dT="2022-05-09T01:10:35.08" personId="{3AE5DA81-06E9-40A1-972C-44AB25F4BD78}" id="{EC46806F-5B56-4B2D-A3F2-E9BBA6859622}">
    <text>This is the EMSI Analyst estimate for 2021. There will be no comparative data in the 2021 census data.</text>
  </threadedComment>
  <threadedComment ref="E22" dT="2022-05-09T01:14:53.63" personId="{3AE5DA81-06E9-40A1-972C-44AB25F4BD78}" id="{314F09B2-BED7-433B-8ABC-9551FE697BD0}">
    <text>This data is an estimate from EMSI Analyst for 2021. There will be no comparator data in the 2021 Census data.</text>
  </threadedComment>
  <threadedComment ref="E25" dT="2022-05-09T00:04:28.01" personId="{3AE5DA81-06E9-40A1-972C-44AB25F4BD78}" id="{F91B417F-F64D-4C15-9057-D173F63500D5}">
    <text>This is 2021 data; it is up by roughly 2 per cent since 2016</text>
  </threadedComment>
  <threadedComment ref="E28" dT="2022-06-21T19:14:00.94" personId="{3AE5DA81-06E9-40A1-972C-44AB25F4BD78}" id="{7137E5C2-32BB-43A2-B613-F7025742A1A7}">
    <text>This data is fictional and is used for illustration purposes only</text>
  </threadedComment>
  <threadedComment ref="E34" dT="2022-05-09T00:06:28.26" personId="{3AE5DA81-06E9-40A1-972C-44AB25F4BD78}" id="{E0FD2EB0-AB5F-4AD2-98BE-468F6AFDB94C}">
    <text>This is 2021 census data. This is down by roughly 2 per cent since 2016.</text>
  </threadedComment>
  <threadedComment ref="E37" dT="2022-05-09T00:00:19.18" personId="{3AE5DA81-06E9-40A1-972C-44AB25F4BD78}" id="{AEEA4B5E-BAD5-45D9-9E93-2AC77ACCC928}">
    <text>Used 2016 census data until 2021 census data becomes available; comparing 2016 and 2021 data could be instructive.</text>
  </threadedComment>
  <threadedComment ref="E40" dT="2022-05-09T00:01:31.09" personId="{3AE5DA81-06E9-40A1-972C-44AB25F4BD78}" id="{DA8213D6-4278-450F-8718-BA7C21262938}">
    <text>Used 2016 census data until 2021 census data becomes available; 2021 data will be more useful looking forward to understand the scale of labour force challenges due to retirements than 2016</text>
  </threadedComment>
  <threadedComment ref="E43" dT="2022-05-08T23:39:35.20" personId="{3AE5DA81-06E9-40A1-972C-44AB25F4BD78}" id="{EB2DB9CD-CA6C-430B-9D53-072731A288A1}">
    <text>Used 2016 Census Date Until 2021 Census data is available; particular indicator is constructed to focus on share of population that is most vulnerable to unemployemtn and income loss/low income</text>
  </threadedComment>
  <threadedComment ref="E52" dT="2022-05-08T23:46:13.49" personId="{3AE5DA81-06E9-40A1-972C-44AB25F4BD78}" id="{395AFDB6-7EA1-4808-9668-2FC4237C5811}">
    <text>Used 2016 Census data until 2021 Census data is available</text>
  </threadedComment>
  <threadedComment ref="E55" dT="2022-05-08T23:51:53.34" personId="{3AE5DA81-06E9-40A1-972C-44AB25F4BD78}" id="{E15119F6-1477-48EE-8C51-13D66AF0ACFD}">
    <text>Using 2016 Census data until 2016 census data becomes available; this indicator can be used to gauge financial stress for lower income groups</text>
  </threadedComment>
  <threadedComment ref="E58" dT="2022-05-08T23:52:46.99" personId="{3AE5DA81-06E9-40A1-972C-44AB25F4BD78}" id="{38D74D34-8DF0-4306-9D56-73A1A6CCFB1F}">
    <text>Used 2016 Census data until 2021 Census data becomes available; measuring the change between 2016 and 2021 would also be instructive</text>
  </threadedComment>
  <threadedComment ref="E62" dT="2022-05-08T23:24:00.01" personId="{3AE5DA81-06E9-40A1-972C-44AB25F4BD78}" id="{97F7C3B7-A364-4788-8CC6-90338D1CB0F0}">
    <text>Using 2016 data until 2021 date becomes available; assessing change between 2016 and 2021 would be insightful</text>
  </threadedComment>
  <threadedComment ref="E66" dT="2022-05-08T23:31:51.44" personId="{3AE5DA81-06E9-40A1-972C-44AB25F4BD78}" id="{C81DDD4D-5194-4153-9ED2-A6002D4756BB}">
    <text>Using 2016 census data until 2021 census data becomes available</text>
  </threadedComment>
  <threadedComment ref="E67" dT="2022-05-09T00:59:38.56" personId="{3AE5DA81-06E9-40A1-972C-44AB25F4BD78}" id="{417E0FC0-D347-41AA-B9DB-E59F0AB9DD09}">
    <text>This is the EMSI Analyst estimate for 2021.</text>
  </threadedComment>
  <threadedComment ref="E69" dT="2022-05-08T23:33:15.58" personId="{3AE5DA81-06E9-40A1-972C-44AB25F4BD78}" id="{DEF0724B-3C17-43E1-9680-55FAD633E1D5}">
    <text>This is the intensity for all occupations in the February 2019 to 2022 period.</text>
  </threadedComment>
  <threadedComment ref="E72" dT="2022-05-08T23:32:33.59" personId="{3AE5DA81-06E9-40A1-972C-44AB25F4BD78}" id="{757609B7-EC1B-4FB8-80CA-9410EAB23AB0}">
    <text>Using 2016 Census data until 2021 Census data becomes available later this year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9.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509D-2933-4B5B-B7CC-10BAA8551C19}">
  <dimension ref="A1:D26"/>
  <sheetViews>
    <sheetView tabSelected="1" topLeftCell="A16" workbookViewId="0">
      <selection activeCell="C30" sqref="C30"/>
    </sheetView>
  </sheetViews>
  <sheetFormatPr defaultRowHeight="15" x14ac:dyDescent="0.25"/>
  <cols>
    <col min="1" max="1" width="3.42578125" customWidth="1"/>
    <col min="2" max="2" width="67.7109375" customWidth="1"/>
    <col min="3" max="3" width="32.28515625" customWidth="1"/>
    <col min="4" max="4" width="3.5703125" customWidth="1"/>
  </cols>
  <sheetData>
    <row r="1" spans="1:4" x14ac:dyDescent="0.25">
      <c r="A1" s="29"/>
      <c r="B1" s="29"/>
      <c r="C1" s="29"/>
      <c r="D1" s="29"/>
    </row>
    <row r="2" spans="1:4" x14ac:dyDescent="0.25">
      <c r="A2" s="29"/>
      <c r="D2" s="29"/>
    </row>
    <row r="3" spans="1:4" x14ac:dyDescent="0.25">
      <c r="A3" s="29"/>
      <c r="D3" s="29"/>
    </row>
    <row r="4" spans="1:4" x14ac:dyDescent="0.25">
      <c r="A4" s="29"/>
      <c r="D4" s="29"/>
    </row>
    <row r="5" spans="1:4" ht="26.25" customHeight="1" x14ac:dyDescent="0.25">
      <c r="A5" s="29"/>
      <c r="D5" s="29"/>
    </row>
    <row r="6" spans="1:4" ht="18.75" x14ac:dyDescent="0.3">
      <c r="A6" s="29"/>
      <c r="B6" s="5" t="s">
        <v>470</v>
      </c>
      <c r="D6" s="29"/>
    </row>
    <row r="7" spans="1:4" ht="18.75" x14ac:dyDescent="0.3">
      <c r="A7" s="29"/>
      <c r="B7" s="5" t="s">
        <v>471</v>
      </c>
      <c r="D7" s="29"/>
    </row>
    <row r="8" spans="1:4" ht="9.75" customHeight="1" x14ac:dyDescent="0.3">
      <c r="A8" s="29"/>
      <c r="B8" s="5"/>
      <c r="D8" s="29"/>
    </row>
    <row r="9" spans="1:4" ht="18.75" x14ac:dyDescent="0.3">
      <c r="A9" s="29"/>
      <c r="B9" s="5" t="s">
        <v>343</v>
      </c>
      <c r="D9" s="29"/>
    </row>
    <row r="10" spans="1:4" ht="20.25" customHeight="1" x14ac:dyDescent="0.25">
      <c r="A10" s="29"/>
      <c r="C10" s="165" t="s">
        <v>451</v>
      </c>
      <c r="D10" s="29"/>
    </row>
    <row r="11" spans="1:4" ht="23.25" customHeight="1" x14ac:dyDescent="0.25">
      <c r="A11" s="29"/>
      <c r="B11" s="164" t="s">
        <v>349</v>
      </c>
      <c r="C11" s="181" t="s">
        <v>345</v>
      </c>
      <c r="D11" s="29"/>
    </row>
    <row r="12" spans="1:4" ht="22.5" customHeight="1" x14ac:dyDescent="0.25">
      <c r="A12" s="29"/>
      <c r="B12" s="164" t="s">
        <v>350</v>
      </c>
      <c r="C12" s="181" t="s">
        <v>344</v>
      </c>
      <c r="D12" s="29"/>
    </row>
    <row r="13" spans="1:4" ht="23.25" customHeight="1" x14ac:dyDescent="0.25">
      <c r="A13" s="29"/>
      <c r="B13" s="164" t="s">
        <v>346</v>
      </c>
      <c r="C13" s="181" t="s">
        <v>347</v>
      </c>
      <c r="D13" s="29"/>
    </row>
    <row r="14" spans="1:4" ht="23.25" customHeight="1" x14ac:dyDescent="0.25">
      <c r="A14" s="29"/>
      <c r="B14" s="164" t="s">
        <v>472</v>
      </c>
      <c r="C14" s="181" t="s">
        <v>348</v>
      </c>
      <c r="D14" s="29"/>
    </row>
    <row r="15" spans="1:4" ht="22.5" customHeight="1" x14ac:dyDescent="0.25">
      <c r="A15" s="29"/>
      <c r="B15" s="164" t="s">
        <v>355</v>
      </c>
      <c r="C15" s="181" t="s">
        <v>356</v>
      </c>
      <c r="D15" s="29"/>
    </row>
    <row r="16" spans="1:4" ht="22.5" customHeight="1" x14ac:dyDescent="0.25">
      <c r="A16" s="29"/>
      <c r="B16" s="164" t="s">
        <v>357</v>
      </c>
      <c r="C16" s="181" t="s">
        <v>358</v>
      </c>
      <c r="D16" s="29"/>
    </row>
    <row r="17" spans="1:4" ht="24" customHeight="1" x14ac:dyDescent="0.25">
      <c r="A17" s="29"/>
      <c r="B17" s="164" t="s">
        <v>473</v>
      </c>
      <c r="C17" s="181" t="s">
        <v>447</v>
      </c>
      <c r="D17" s="29"/>
    </row>
    <row r="18" spans="1:4" ht="21.75" customHeight="1" x14ac:dyDescent="0.25">
      <c r="A18" s="224"/>
      <c r="B18" s="164" t="s">
        <v>449</v>
      </c>
      <c r="C18" s="181" t="s">
        <v>450</v>
      </c>
      <c r="D18" s="29"/>
    </row>
    <row r="19" spans="1:4" ht="23.25" customHeight="1" x14ac:dyDescent="0.25">
      <c r="A19" s="224"/>
      <c r="B19" s="164" t="s">
        <v>463</v>
      </c>
      <c r="C19" s="181" t="s">
        <v>462</v>
      </c>
      <c r="D19" s="29"/>
    </row>
    <row r="20" spans="1:4" x14ac:dyDescent="0.25">
      <c r="A20" s="29"/>
      <c r="B20" s="164" t="s">
        <v>481</v>
      </c>
      <c r="C20" s="268" t="s">
        <v>484</v>
      </c>
      <c r="D20" s="29"/>
    </row>
    <row r="21" spans="1:4" ht="6.75" customHeight="1" x14ac:dyDescent="0.25">
      <c r="A21" s="29"/>
      <c r="D21" s="29"/>
    </row>
    <row r="22" spans="1:4" x14ac:dyDescent="0.25">
      <c r="A22" s="29"/>
      <c r="B22" s="164" t="s">
        <v>482</v>
      </c>
      <c r="C22" s="268" t="s">
        <v>485</v>
      </c>
      <c r="D22" s="29"/>
    </row>
    <row r="23" spans="1:4" ht="7.5" customHeight="1" x14ac:dyDescent="0.25">
      <c r="A23" s="29"/>
      <c r="D23" s="29"/>
    </row>
    <row r="24" spans="1:4" x14ac:dyDescent="0.25">
      <c r="A24" s="29"/>
      <c r="B24" s="164" t="s">
        <v>483</v>
      </c>
      <c r="C24" s="267" t="s">
        <v>486</v>
      </c>
      <c r="D24" s="29"/>
    </row>
    <row r="25" spans="1:4" x14ac:dyDescent="0.25">
      <c r="A25" s="29"/>
      <c r="D25" s="29"/>
    </row>
    <row r="26" spans="1:4" x14ac:dyDescent="0.25">
      <c r="A26" s="29"/>
      <c r="B26" s="29"/>
      <c r="C26" s="29"/>
      <c r="D26" s="29"/>
    </row>
  </sheetData>
  <hyperlinks>
    <hyperlink ref="C11" location="'Resilience Goals'!A1" display="Resilience Goals" xr:uid="{AA21A922-2E6B-4DA1-BA21-9BFCCF196D55}"/>
    <hyperlink ref="C12" location="'Types of Shocks'!A1" display="Types of Shocks" xr:uid="{55A9F18E-54B4-4A84-B812-A6E8179BA6FC}"/>
    <hyperlink ref="C13" location="'Phases of Recovery &amp; Resilience'!A1" display="Phases of Recovery &amp; Resilience" xr:uid="{06970746-162D-4132-86E8-F943CC18565D}"/>
    <hyperlink ref="C14" location="'Measuring or Comparing'!A1" display="Measuring or Comparing" xr:uid="{FFF06346-BD59-45DF-907B-0FDE097F8417}"/>
    <hyperlink ref="C15" location="'Recommended Indicators'!A1" display="Recommended Indicators" xr:uid="{6A6803E1-6D8F-4A60-B472-BE04F8B87FAA}"/>
    <hyperlink ref="C16" location="'Data Consolidation - Indicators'!A1" display="Data Consolidation - Indicators" xr:uid="{DBC42B53-5BBD-4D22-9353-4CE00ACBA0D2}"/>
    <hyperlink ref="C17" location="'Table of Contents'!A1" display="Baseline &amp; Targets" xr:uid="{B5D4B1AB-DA48-464C-9850-5CA960ED1FFC}"/>
    <hyperlink ref="C18" location="'Resilience Index Framework'!A1" display="Resilience Index Framework" xr:uid="{ECBCB52D-F87E-40A6-9121-4352A2864570}"/>
    <hyperlink ref="C19" location="'Resilience Strategies'!A1" display="Resilience Strategies" xr:uid="{FB331377-769F-4419-A805-BDF484BFAD61}"/>
    <hyperlink ref="C20" location="'Summary of Index - Example'!A1" display="'Summary of Index - Example'!A1" xr:uid="{527651D5-2189-468F-A5B2-AA474F8B431C}"/>
    <hyperlink ref="C22" location="'Summary of Index - Blank'!A1" display="'Summary of Index - Blank'!A1" xr:uid="{6D2732D3-C1DC-4AA4-8520-FA0214F32B2F}"/>
    <hyperlink ref="C24" location="'Measures - Shock and Recovery'!A1" display="'Measures - Shock and Recovery'!A1" xr:uid="{6C6F0F26-7AEB-412E-97BD-B6BBDE7303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22E3-3D4C-4E60-8F74-F0A4E310B22C}">
  <dimension ref="A1:P37"/>
  <sheetViews>
    <sheetView topLeftCell="A17" workbookViewId="0">
      <selection activeCell="L38" sqref="A1:L38"/>
    </sheetView>
  </sheetViews>
  <sheetFormatPr defaultRowHeight="15" x14ac:dyDescent="0.25"/>
  <cols>
    <col min="1" max="1" width="3" customWidth="1"/>
    <col min="2" max="2" width="1.85546875" customWidth="1"/>
    <col min="3" max="3" width="2.85546875" customWidth="1"/>
    <col min="4" max="4" width="34.85546875" customWidth="1"/>
    <col min="5" max="5" width="0.140625" style="107" customWidth="1"/>
    <col min="6" max="6" width="22.7109375" style="107" hidden="1" customWidth="1"/>
    <col min="7" max="7" width="21.42578125" style="107" hidden="1" customWidth="1"/>
    <col min="8" max="8" width="2.85546875" hidden="1" customWidth="1"/>
    <col min="9" max="9" width="65.5703125" customWidth="1"/>
    <col min="10" max="10" width="3.42578125" customWidth="1"/>
    <col min="11" max="11" width="65.5703125" customWidth="1"/>
    <col min="12" max="12" width="3.42578125" customWidth="1"/>
  </cols>
  <sheetData>
    <row r="1" spans="1:16" x14ac:dyDescent="0.25">
      <c r="A1" s="29"/>
      <c r="B1" s="29"/>
      <c r="C1" s="29"/>
      <c r="D1" s="29"/>
      <c r="E1" s="179"/>
      <c r="F1" s="179"/>
      <c r="G1" s="179"/>
      <c r="H1" s="29"/>
      <c r="I1" s="29"/>
      <c r="J1" s="29"/>
      <c r="K1" s="29"/>
      <c r="L1" s="29"/>
      <c r="M1" s="29"/>
      <c r="N1" s="29"/>
      <c r="O1" s="29"/>
      <c r="P1" s="29"/>
    </row>
    <row r="2" spans="1:16" x14ac:dyDescent="0.25">
      <c r="A2" s="29"/>
    </row>
    <row r="3" spans="1:16" x14ac:dyDescent="0.25">
      <c r="A3" s="29"/>
    </row>
    <row r="4" spans="1:16" x14ac:dyDescent="0.25">
      <c r="A4" s="29"/>
    </row>
    <row r="5" spans="1:16" x14ac:dyDescent="0.25">
      <c r="A5" s="29"/>
      <c r="B5" s="6"/>
      <c r="C5" s="6"/>
      <c r="D5" s="6"/>
      <c r="E5" s="170"/>
      <c r="F5" s="170"/>
      <c r="G5" s="170"/>
    </row>
    <row r="6" spans="1:16" x14ac:dyDescent="0.25">
      <c r="A6" s="29"/>
      <c r="B6" s="6"/>
      <c r="C6" s="184"/>
      <c r="D6" s="184"/>
      <c r="E6" s="223" t="s">
        <v>454</v>
      </c>
      <c r="F6" s="237" t="s">
        <v>455</v>
      </c>
      <c r="G6" s="238"/>
      <c r="I6" s="75" t="s">
        <v>459</v>
      </c>
      <c r="K6" s="75" t="s">
        <v>461</v>
      </c>
    </row>
    <row r="7" spans="1:16" ht="45" x14ac:dyDescent="0.25">
      <c r="A7" s="29"/>
      <c r="B7" s="6"/>
      <c r="C7" s="184" t="s">
        <v>241</v>
      </c>
      <c r="D7" s="184" t="s">
        <v>58</v>
      </c>
      <c r="E7" s="223" t="s">
        <v>456</v>
      </c>
      <c r="F7" s="223" t="s">
        <v>457</v>
      </c>
      <c r="G7" s="223" t="s">
        <v>458</v>
      </c>
      <c r="I7" s="223" t="s">
        <v>460</v>
      </c>
      <c r="K7" s="223" t="s">
        <v>460</v>
      </c>
    </row>
    <row r="8" spans="1:16" x14ac:dyDescent="0.25">
      <c r="A8" s="29"/>
      <c r="C8" s="130">
        <f>+'Resilience Index Framework'!B12</f>
        <v>1</v>
      </c>
      <c r="D8" s="132" t="str">
        <f>+'Resilience Index Framework'!C12</f>
        <v>Anticipation Capacity</v>
      </c>
      <c r="E8" s="236"/>
      <c r="F8" s="236"/>
      <c r="G8" s="236"/>
      <c r="I8" s="236"/>
      <c r="K8" s="236"/>
    </row>
    <row r="9" spans="1:16" x14ac:dyDescent="0.25">
      <c r="A9" s="29"/>
      <c r="C9" s="134"/>
      <c r="D9" s="136"/>
      <c r="E9" s="236"/>
      <c r="F9" s="236"/>
      <c r="G9" s="236"/>
      <c r="I9" s="236"/>
      <c r="K9" s="236"/>
    </row>
    <row r="10" spans="1:16" x14ac:dyDescent="0.25">
      <c r="A10" s="29"/>
      <c r="C10" s="130">
        <f>+'Resilience Index Framework'!B16</f>
        <v>2</v>
      </c>
      <c r="D10" s="132" t="str">
        <f>+'Resilience Index Framework'!C16</f>
        <v>Digital Connectivity</v>
      </c>
      <c r="E10" s="236"/>
      <c r="F10" s="236"/>
      <c r="G10" s="236"/>
      <c r="I10" s="236"/>
      <c r="K10" s="236"/>
    </row>
    <row r="11" spans="1:16" x14ac:dyDescent="0.25">
      <c r="A11" s="29"/>
      <c r="C11" s="134"/>
      <c r="D11" s="136"/>
      <c r="E11" s="236"/>
      <c r="F11" s="236"/>
      <c r="G11" s="236"/>
      <c r="I11" s="236"/>
      <c r="K11" s="236"/>
    </row>
    <row r="12" spans="1:16" x14ac:dyDescent="0.25">
      <c r="A12" s="29"/>
      <c r="C12" s="130">
        <f>+'Resilience Index Framework'!B22</f>
        <v>3</v>
      </c>
      <c r="D12" s="132" t="str">
        <f>+'Resilience Index Framework'!C22</f>
        <v>Governance Processes</v>
      </c>
      <c r="E12" s="236"/>
      <c r="F12" s="236"/>
      <c r="G12" s="236"/>
      <c r="I12" s="236"/>
      <c r="K12" s="236"/>
    </row>
    <row r="13" spans="1:16" x14ac:dyDescent="0.25">
      <c r="A13" s="29"/>
      <c r="C13" s="134"/>
      <c r="D13" s="136"/>
      <c r="E13" s="236"/>
      <c r="F13" s="236"/>
      <c r="G13" s="236"/>
      <c r="I13" s="236"/>
      <c r="K13" s="236"/>
    </row>
    <row r="14" spans="1:16" x14ac:dyDescent="0.25">
      <c r="A14" s="29"/>
      <c r="C14" s="130">
        <f>+'Resilience Index Framework'!B27</f>
        <v>4</v>
      </c>
      <c r="D14" s="132" t="str">
        <f>+'Resilience Index Framework'!C27</f>
        <v>Financial Capacity</v>
      </c>
      <c r="E14" s="236"/>
      <c r="F14" s="236"/>
      <c r="G14" s="236"/>
      <c r="I14" s="236"/>
      <c r="K14" s="236"/>
    </row>
    <row r="15" spans="1:16" x14ac:dyDescent="0.25">
      <c r="A15" s="29"/>
      <c r="C15" s="134"/>
      <c r="D15" s="136"/>
      <c r="E15" s="236"/>
      <c r="F15" s="236"/>
      <c r="G15" s="236"/>
      <c r="I15" s="236"/>
      <c r="K15" s="236"/>
    </row>
    <row r="16" spans="1:16" x14ac:dyDescent="0.25">
      <c r="A16" s="29"/>
      <c r="C16" s="130">
        <f>+'Resilience Index Framework'!B32</f>
        <v>5</v>
      </c>
      <c r="D16" s="132" t="str">
        <f>+'Resilience Index Framework'!C32</f>
        <v>Economic Structure</v>
      </c>
      <c r="E16" s="236"/>
      <c r="F16" s="236"/>
      <c r="G16" s="236"/>
      <c r="I16" s="236"/>
      <c r="K16" s="236"/>
    </row>
    <row r="17" spans="1:11" x14ac:dyDescent="0.25">
      <c r="A17" s="29"/>
      <c r="C17" s="134"/>
      <c r="D17" s="136"/>
      <c r="E17" s="236"/>
      <c r="F17" s="236"/>
      <c r="G17" s="236"/>
      <c r="I17" s="236"/>
      <c r="K17" s="236"/>
    </row>
    <row r="18" spans="1:11" x14ac:dyDescent="0.25">
      <c r="A18" s="29"/>
      <c r="C18" s="130">
        <f>+'Resilience Index Framework'!B36</f>
        <v>6</v>
      </c>
      <c r="D18" s="132" t="str">
        <f>+'Resilience Index Framework'!C36</f>
        <v>Local/Regional Production Capacity</v>
      </c>
      <c r="E18" s="236"/>
      <c r="F18" s="236"/>
      <c r="G18" s="236"/>
      <c r="I18" s="236"/>
      <c r="K18" s="236"/>
    </row>
    <row r="19" spans="1:11" x14ac:dyDescent="0.25">
      <c r="A19" s="29"/>
      <c r="C19" s="134"/>
      <c r="D19" s="136"/>
      <c r="E19" s="236"/>
      <c r="F19" s="236"/>
      <c r="G19" s="236"/>
      <c r="I19" s="236"/>
      <c r="K19" s="236"/>
    </row>
    <row r="20" spans="1:11" x14ac:dyDescent="0.25">
      <c r="A20" s="29"/>
      <c r="C20" s="130">
        <f>+'Resilience Index Framework'!B40</f>
        <v>7</v>
      </c>
      <c r="D20" s="132" t="str">
        <f>+'Resilience Index Framework'!C40</f>
        <v>Entrepreneurship and Small Business</v>
      </c>
      <c r="E20" s="236"/>
      <c r="F20" s="236"/>
      <c r="G20" s="236"/>
      <c r="I20" s="236"/>
      <c r="K20" s="236"/>
    </row>
    <row r="21" spans="1:11" x14ac:dyDescent="0.25">
      <c r="A21" s="29"/>
      <c r="C21" s="134"/>
      <c r="D21" s="136"/>
      <c r="E21" s="236"/>
      <c r="F21" s="236"/>
      <c r="G21" s="236"/>
      <c r="I21" s="236"/>
      <c r="K21" s="236"/>
    </row>
    <row r="22" spans="1:11" x14ac:dyDescent="0.25">
      <c r="A22" s="29"/>
      <c r="C22" s="130">
        <f>+'Resilience Index Framework'!B44</f>
        <v>8</v>
      </c>
      <c r="D22" s="132" t="str">
        <f>+'Resilience Index Framework'!C44</f>
        <v>Demographics - Age</v>
      </c>
      <c r="E22" s="236"/>
      <c r="F22" s="236"/>
      <c r="G22" s="236"/>
      <c r="I22" s="236"/>
      <c r="K22" s="236"/>
    </row>
    <row r="23" spans="1:11" x14ac:dyDescent="0.25">
      <c r="A23" s="29"/>
      <c r="C23" s="134"/>
      <c r="D23" s="136"/>
      <c r="E23" s="236"/>
      <c r="F23" s="236"/>
      <c r="G23" s="236"/>
      <c r="I23" s="236"/>
      <c r="K23" s="236"/>
    </row>
    <row r="24" spans="1:11" x14ac:dyDescent="0.25">
      <c r="A24" s="29"/>
      <c r="C24" s="130">
        <f>+'Resilience Index Framework'!B48</f>
        <v>9</v>
      </c>
      <c r="D24" s="132" t="str">
        <f>+'Resilience Index Framework'!C48</f>
        <v>Demographics - Affordability</v>
      </c>
      <c r="E24" s="236"/>
      <c r="F24" s="236"/>
      <c r="G24" s="236"/>
      <c r="I24" s="236"/>
      <c r="K24" s="236"/>
    </row>
    <row r="25" spans="1:11" x14ac:dyDescent="0.25">
      <c r="A25" s="29"/>
      <c r="C25" s="134"/>
      <c r="D25" s="136"/>
      <c r="E25" s="236"/>
      <c r="F25" s="236"/>
      <c r="G25" s="236"/>
      <c r="I25" s="236"/>
      <c r="K25" s="236"/>
    </row>
    <row r="26" spans="1:11" x14ac:dyDescent="0.25">
      <c r="A26" s="29"/>
      <c r="C26" s="130">
        <f>+'Resilience Index Framework'!B52</f>
        <v>10</v>
      </c>
      <c r="D26" s="132" t="str">
        <f>+'Resilience Index Framework'!C52</f>
        <v>Communty Well-being</v>
      </c>
      <c r="E26" s="236"/>
      <c r="F26" s="236"/>
      <c r="G26" s="236"/>
      <c r="I26" s="236"/>
      <c r="K26" s="236"/>
    </row>
    <row r="27" spans="1:11" x14ac:dyDescent="0.25">
      <c r="A27" s="29"/>
      <c r="C27" s="134"/>
      <c r="D27" s="136"/>
      <c r="E27" s="236"/>
      <c r="F27" s="236"/>
      <c r="G27" s="236"/>
      <c r="I27" s="236"/>
      <c r="K27" s="236"/>
    </row>
    <row r="28" spans="1:11" x14ac:dyDescent="0.25">
      <c r="A28" s="29"/>
      <c r="C28" s="130">
        <f>+'Resilience Index Framework'!B56</f>
        <v>11</v>
      </c>
      <c r="D28" s="132" t="str">
        <f>+'Resilience Index Framework'!C56</f>
        <v>Labour Force Engagement</v>
      </c>
      <c r="E28" s="236"/>
      <c r="F28" s="236"/>
      <c r="G28" s="236"/>
      <c r="I28" s="236"/>
      <c r="K28" s="236"/>
    </row>
    <row r="29" spans="1:11" x14ac:dyDescent="0.25">
      <c r="A29" s="29"/>
      <c r="C29" s="134"/>
      <c r="D29" s="136"/>
      <c r="E29" s="236"/>
      <c r="F29" s="236"/>
      <c r="G29" s="236"/>
      <c r="I29" s="236"/>
      <c r="K29" s="236"/>
    </row>
    <row r="30" spans="1:11" x14ac:dyDescent="0.25">
      <c r="A30" s="29"/>
      <c r="C30" s="130">
        <f>+'Resilience Index Framework'!B60</f>
        <v>12</v>
      </c>
      <c r="D30" s="132" t="str">
        <f>+'Resilience Index Framework'!C60</f>
        <v>Labour Force Mobility</v>
      </c>
      <c r="E30" s="236"/>
      <c r="F30" s="236"/>
      <c r="G30" s="236"/>
      <c r="I30" s="236"/>
      <c r="K30" s="236"/>
    </row>
    <row r="31" spans="1:11" x14ac:dyDescent="0.25">
      <c r="C31" s="134"/>
      <c r="D31" s="136"/>
      <c r="E31" s="236"/>
      <c r="F31" s="236"/>
      <c r="G31" s="236"/>
      <c r="I31" s="236"/>
      <c r="K31" s="236"/>
    </row>
    <row r="32" spans="1:11" x14ac:dyDescent="0.25">
      <c r="C32" s="130">
        <f>+'Resilience Index Framework'!B64</f>
        <v>13</v>
      </c>
      <c r="D32" s="132" t="str">
        <f>+'Resilience Index Framework'!C64</f>
        <v>Workforce Near Retirement</v>
      </c>
      <c r="E32" s="236"/>
      <c r="F32" s="236"/>
      <c r="G32" s="236"/>
      <c r="I32" s="236"/>
      <c r="K32" s="236"/>
    </row>
    <row r="33" spans="3:11" x14ac:dyDescent="0.25">
      <c r="C33" s="134"/>
      <c r="D33" s="136"/>
      <c r="E33" s="236"/>
      <c r="F33" s="236"/>
      <c r="G33" s="236"/>
      <c r="I33" s="236"/>
      <c r="K33" s="236"/>
    </row>
    <row r="34" spans="3:11" x14ac:dyDescent="0.25">
      <c r="C34" s="130">
        <f>+'Resilience Index Framework'!B68</f>
        <v>14</v>
      </c>
      <c r="D34" s="132" t="str">
        <f>+'Resilience Index Framework'!C68</f>
        <v>Education &amp; Skills Attainment</v>
      </c>
      <c r="E34" s="236"/>
      <c r="F34" s="236"/>
      <c r="G34" s="236"/>
      <c r="I34" s="236"/>
      <c r="K34" s="236"/>
    </row>
    <row r="35" spans="3:11" x14ac:dyDescent="0.25">
      <c r="C35" s="134"/>
      <c r="D35" s="136"/>
      <c r="E35" s="236"/>
      <c r="F35" s="236"/>
      <c r="G35" s="236"/>
      <c r="I35" s="236"/>
      <c r="K35" s="236"/>
    </row>
    <row r="36" spans="3:11" x14ac:dyDescent="0.25">
      <c r="C36" s="130">
        <f>+'Resilience Index Framework'!B72</f>
        <v>15</v>
      </c>
      <c r="D36" s="132" t="str">
        <f>+'Resilience Index Framework'!C72</f>
        <v>Innovation Capacity</v>
      </c>
      <c r="E36" s="236"/>
      <c r="F36" s="236"/>
      <c r="G36" s="236"/>
      <c r="I36" s="236"/>
      <c r="K36" s="236"/>
    </row>
    <row r="37" spans="3:11" x14ac:dyDescent="0.25">
      <c r="C37" s="134"/>
      <c r="D37" s="136"/>
      <c r="E37" s="236"/>
      <c r="F37" s="236"/>
      <c r="G37" s="236"/>
      <c r="I37" s="236"/>
      <c r="K37" s="236"/>
    </row>
  </sheetData>
  <mergeCells count="76">
    <mergeCell ref="F6:G6"/>
    <mergeCell ref="E8:E9"/>
    <mergeCell ref="F8:F9"/>
    <mergeCell ref="G8:G9"/>
    <mergeCell ref="E10:E11"/>
    <mergeCell ref="F10:F11"/>
    <mergeCell ref="G10:G11"/>
    <mergeCell ref="E12:E13"/>
    <mergeCell ref="F12:F13"/>
    <mergeCell ref="G12:G13"/>
    <mergeCell ref="E14:E15"/>
    <mergeCell ref="F14:F15"/>
    <mergeCell ref="G14:G15"/>
    <mergeCell ref="E16:E17"/>
    <mergeCell ref="F16:F17"/>
    <mergeCell ref="G16:G17"/>
    <mergeCell ref="E18:E19"/>
    <mergeCell ref="F18:F19"/>
    <mergeCell ref="G18:G19"/>
    <mergeCell ref="E20:E21"/>
    <mergeCell ref="F20:F21"/>
    <mergeCell ref="G20:G21"/>
    <mergeCell ref="E22:E23"/>
    <mergeCell ref="F22:F23"/>
    <mergeCell ref="G22:G23"/>
    <mergeCell ref="E24:E25"/>
    <mergeCell ref="F24:F25"/>
    <mergeCell ref="G24:G25"/>
    <mergeCell ref="E26:E27"/>
    <mergeCell ref="F26:F27"/>
    <mergeCell ref="G26:G27"/>
    <mergeCell ref="E28:E29"/>
    <mergeCell ref="F28:F29"/>
    <mergeCell ref="G28:G29"/>
    <mergeCell ref="E30:E31"/>
    <mergeCell ref="F30:F31"/>
    <mergeCell ref="G30:G31"/>
    <mergeCell ref="E36:E37"/>
    <mergeCell ref="F36:F37"/>
    <mergeCell ref="G36:G37"/>
    <mergeCell ref="I8:I9"/>
    <mergeCell ref="I10:I11"/>
    <mergeCell ref="I12:I13"/>
    <mergeCell ref="I14:I15"/>
    <mergeCell ref="I16:I17"/>
    <mergeCell ref="I18:I19"/>
    <mergeCell ref="I20:I21"/>
    <mergeCell ref="E32:E33"/>
    <mergeCell ref="F32:F33"/>
    <mergeCell ref="G32:G33"/>
    <mergeCell ref="E34:E35"/>
    <mergeCell ref="F34:F35"/>
    <mergeCell ref="G34:G35"/>
    <mergeCell ref="I22:I23"/>
    <mergeCell ref="I24:I25"/>
    <mergeCell ref="I26:I27"/>
    <mergeCell ref="I28:I29"/>
    <mergeCell ref="K8:K9"/>
    <mergeCell ref="K10:K11"/>
    <mergeCell ref="K12:K13"/>
    <mergeCell ref="K14:K15"/>
    <mergeCell ref="K16:K17"/>
    <mergeCell ref="K18:K19"/>
    <mergeCell ref="K20:K21"/>
    <mergeCell ref="K22:K23"/>
    <mergeCell ref="K24:K25"/>
    <mergeCell ref="K26:K27"/>
    <mergeCell ref="K28:K29"/>
    <mergeCell ref="I32:I33"/>
    <mergeCell ref="I34:I35"/>
    <mergeCell ref="I36:I37"/>
    <mergeCell ref="K30:K31"/>
    <mergeCell ref="K32:K33"/>
    <mergeCell ref="K34:K35"/>
    <mergeCell ref="K36:K37"/>
    <mergeCell ref="I30:I3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BC0D-BC79-416A-9659-158DBAF35105}">
  <sheetPr>
    <pageSetUpPr fitToPage="1"/>
  </sheetPr>
  <dimension ref="B1:K74"/>
  <sheetViews>
    <sheetView topLeftCell="A32" zoomScale="98" zoomScaleNormal="98" workbookViewId="0">
      <selection activeCell="D47" sqref="B1:G47"/>
    </sheetView>
  </sheetViews>
  <sheetFormatPr defaultRowHeight="15" x14ac:dyDescent="0.25"/>
  <cols>
    <col min="1" max="1" width="3.28515625" customWidth="1"/>
    <col min="2" max="2" width="29.7109375" customWidth="1"/>
    <col min="3" max="3" width="4.5703125" customWidth="1"/>
    <col min="4" max="4" width="78.140625" customWidth="1"/>
    <col min="5" max="5" width="19.42578125" customWidth="1"/>
    <col min="6" max="6" width="21.28515625" customWidth="1"/>
    <col min="7" max="7" width="14.85546875" customWidth="1"/>
    <col min="8" max="8" width="2.5703125" customWidth="1"/>
    <col min="9" max="9" width="42.85546875" customWidth="1"/>
    <col min="10" max="10" width="36.5703125" customWidth="1"/>
    <col min="11" max="11" width="23.42578125" customWidth="1"/>
  </cols>
  <sheetData>
    <row r="1" spans="2:11" x14ac:dyDescent="0.25">
      <c r="B1" s="11"/>
      <c r="C1" s="11"/>
      <c r="D1" s="11"/>
      <c r="E1" s="11"/>
      <c r="F1" s="11"/>
      <c r="G1" s="11"/>
    </row>
    <row r="2" spans="2:11" ht="30.75" x14ac:dyDescent="0.3">
      <c r="B2" s="20" t="s">
        <v>96</v>
      </c>
      <c r="C2" s="20"/>
      <c r="D2" s="12" t="s">
        <v>60</v>
      </c>
      <c r="E2" s="21" t="s">
        <v>63</v>
      </c>
      <c r="F2" s="21" t="s">
        <v>62</v>
      </c>
      <c r="G2" s="21" t="s">
        <v>61</v>
      </c>
      <c r="H2" s="8"/>
      <c r="I2" s="2" t="s">
        <v>71</v>
      </c>
      <c r="J2" s="2" t="s">
        <v>67</v>
      </c>
      <c r="K2" s="2" t="s">
        <v>66</v>
      </c>
    </row>
    <row r="3" spans="2:11" ht="6" customHeight="1" x14ac:dyDescent="0.3">
      <c r="B3" s="20"/>
      <c r="C3" s="20"/>
      <c r="D3" s="12"/>
      <c r="E3" s="21"/>
      <c r="F3" s="21"/>
      <c r="G3" s="21"/>
      <c r="H3" s="8"/>
      <c r="I3" s="2"/>
      <c r="J3" s="2"/>
      <c r="K3" s="2"/>
    </row>
    <row r="4" spans="2:11" ht="15" customHeight="1" x14ac:dyDescent="0.25">
      <c r="B4" s="78" t="s">
        <v>226</v>
      </c>
      <c r="C4" s="78">
        <v>1</v>
      </c>
      <c r="D4" s="10" t="s">
        <v>39</v>
      </c>
      <c r="E4" s="239" t="s">
        <v>217</v>
      </c>
      <c r="F4" s="239"/>
      <c r="G4" s="21"/>
      <c r="H4" s="8"/>
      <c r="I4" s="84" t="s">
        <v>218</v>
      </c>
      <c r="J4" s="2"/>
      <c r="K4" s="84" t="s">
        <v>219</v>
      </c>
    </row>
    <row r="5" spans="2:11" x14ac:dyDescent="0.25">
      <c r="B5" s="20"/>
      <c r="C5" s="20"/>
      <c r="D5" s="88" t="s">
        <v>235</v>
      </c>
      <c r="E5" s="85"/>
      <c r="F5" s="86"/>
      <c r="G5" s="21"/>
      <c r="H5" s="8"/>
      <c r="I5" s="84"/>
      <c r="J5" s="2"/>
      <c r="K5" s="84"/>
    </row>
    <row r="6" spans="2:11" ht="9" customHeight="1" x14ac:dyDescent="0.25">
      <c r="B6" s="20"/>
      <c r="C6" s="20"/>
      <c r="D6" s="6"/>
      <c r="E6" s="85"/>
      <c r="F6" s="86"/>
      <c r="G6" s="21"/>
      <c r="H6" s="8"/>
      <c r="I6" s="84"/>
      <c r="J6" s="2"/>
      <c r="K6" s="84"/>
    </row>
    <row r="7" spans="2:11" x14ac:dyDescent="0.25">
      <c r="B7" s="78" t="s">
        <v>226</v>
      </c>
      <c r="C7" s="78">
        <v>2</v>
      </c>
      <c r="D7" s="10" t="s">
        <v>40</v>
      </c>
      <c r="E7" s="257">
        <v>0.72</v>
      </c>
      <c r="F7" s="257">
        <v>0.87</v>
      </c>
      <c r="G7" s="24">
        <f>+E7/F7</f>
        <v>0.82758620689655171</v>
      </c>
      <c r="H7" s="8"/>
      <c r="I7" s="84" t="s">
        <v>232</v>
      </c>
      <c r="J7" s="2"/>
      <c r="K7" s="84"/>
    </row>
    <row r="8" spans="2:11" x14ac:dyDescent="0.25">
      <c r="B8" s="20"/>
      <c r="C8" s="20"/>
      <c r="D8" s="25" t="s">
        <v>220</v>
      </c>
      <c r="E8" s="258"/>
      <c r="F8" s="258"/>
      <c r="G8" s="21"/>
      <c r="H8" s="8"/>
      <c r="I8" s="2"/>
      <c r="J8" s="2"/>
      <c r="K8" s="2"/>
    </row>
    <row r="9" spans="2:11" ht="6.75" customHeight="1" x14ac:dyDescent="0.25">
      <c r="B9" s="11"/>
      <c r="C9" s="11"/>
      <c r="D9" s="11"/>
      <c r="E9" s="256"/>
      <c r="F9" s="253"/>
      <c r="G9" s="11"/>
    </row>
    <row r="10" spans="2:11" ht="18.75" customHeight="1" x14ac:dyDescent="0.25">
      <c r="B10" s="78" t="s">
        <v>226</v>
      </c>
      <c r="C10" s="29">
        <v>3</v>
      </c>
      <c r="D10" s="10" t="s">
        <v>37</v>
      </c>
      <c r="E10" s="259" t="s">
        <v>217</v>
      </c>
      <c r="F10" s="259"/>
      <c r="G10" s="11"/>
      <c r="I10" t="s">
        <v>233</v>
      </c>
    </row>
    <row r="11" spans="2:11" ht="18.75" customHeight="1" x14ac:dyDescent="0.25">
      <c r="B11" s="11"/>
      <c r="C11" s="11"/>
      <c r="D11" t="s">
        <v>475</v>
      </c>
      <c r="E11" s="256"/>
      <c r="F11" s="253"/>
      <c r="G11" s="11"/>
    </row>
    <row r="12" spans="2:11" ht="6.75" customHeight="1" x14ac:dyDescent="0.25">
      <c r="B12" s="11"/>
      <c r="C12" s="11"/>
      <c r="D12" s="11"/>
      <c r="E12" s="256"/>
      <c r="F12" s="253"/>
      <c r="G12" s="11"/>
    </row>
    <row r="13" spans="2:11" ht="18.75" customHeight="1" x14ac:dyDescent="0.25">
      <c r="B13" s="78" t="s">
        <v>226</v>
      </c>
      <c r="C13" s="11">
        <v>4</v>
      </c>
      <c r="D13" s="10" t="s">
        <v>230</v>
      </c>
      <c r="E13" s="260">
        <f>13/400</f>
        <v>3.2500000000000001E-2</v>
      </c>
      <c r="F13" s="260">
        <f>9/240</f>
        <v>3.7499999999999999E-2</v>
      </c>
      <c r="G13" s="11"/>
      <c r="I13" t="s">
        <v>233</v>
      </c>
    </row>
    <row r="14" spans="2:11" ht="18.75" customHeight="1" x14ac:dyDescent="0.25">
      <c r="B14" s="6"/>
      <c r="C14" s="11"/>
      <c r="D14" s="88" t="s">
        <v>231</v>
      </c>
      <c r="E14" s="256"/>
      <c r="F14" s="253"/>
      <c r="G14" s="11"/>
    </row>
    <row r="15" spans="2:11" ht="6" customHeight="1" x14ac:dyDescent="0.25">
      <c r="B15" s="11"/>
      <c r="C15" s="11"/>
      <c r="D15" s="11"/>
      <c r="E15" s="256"/>
      <c r="F15" s="253"/>
      <c r="G15" s="11"/>
    </row>
    <row r="16" spans="2:11" ht="15.75" customHeight="1" x14ac:dyDescent="0.25">
      <c r="B16" s="50" t="s">
        <v>98</v>
      </c>
      <c r="C16" s="50">
        <v>5</v>
      </c>
      <c r="D16" s="10" t="s">
        <v>52</v>
      </c>
      <c r="E16" s="261">
        <v>8</v>
      </c>
      <c r="F16" s="253">
        <v>10</v>
      </c>
      <c r="G16" s="24">
        <f>+E16/F16</f>
        <v>0.8</v>
      </c>
      <c r="I16" t="s">
        <v>111</v>
      </c>
      <c r="J16" t="s">
        <v>112</v>
      </c>
      <c r="K16" t="s">
        <v>113</v>
      </c>
    </row>
    <row r="17" spans="2:11" ht="15.75" customHeight="1" x14ac:dyDescent="0.25">
      <c r="B17" s="26"/>
      <c r="C17" s="26"/>
      <c r="D17" s="25" t="s">
        <v>110</v>
      </c>
      <c r="E17" s="256"/>
      <c r="F17" s="256"/>
      <c r="G17" s="11"/>
    </row>
    <row r="18" spans="2:11" ht="9" customHeight="1" x14ac:dyDescent="0.25">
      <c r="B18" s="11"/>
      <c r="C18" s="11"/>
      <c r="D18" s="11"/>
      <c r="E18" s="256"/>
      <c r="F18" s="256"/>
      <c r="G18" s="11"/>
    </row>
    <row r="19" spans="2:11" x14ac:dyDescent="0.25">
      <c r="B19" s="50" t="s">
        <v>98</v>
      </c>
      <c r="C19" s="50">
        <v>6</v>
      </c>
      <c r="D19" s="10" t="s">
        <v>213</v>
      </c>
      <c r="E19" s="254">
        <f>+((352327945+4872697429)/9244530324)*100</f>
        <v>56.520182106333259</v>
      </c>
      <c r="F19" s="254">
        <f>+((28355939254+654482999928)/1836233384279)*100</f>
        <v>37.186936313660254</v>
      </c>
      <c r="G19" s="24">
        <f>+E19/F19</f>
        <v>1.5198934816679461</v>
      </c>
      <c r="H19" s="7"/>
      <c r="I19" s="7" t="s">
        <v>75</v>
      </c>
      <c r="J19" t="s">
        <v>68</v>
      </c>
      <c r="K19" t="s">
        <v>70</v>
      </c>
    </row>
    <row r="20" spans="2:11" x14ac:dyDescent="0.25">
      <c r="D20" s="25" t="s">
        <v>251</v>
      </c>
      <c r="E20" s="253"/>
      <c r="F20" s="253"/>
      <c r="G20" s="11"/>
      <c r="I20" s="265" t="s">
        <v>480</v>
      </c>
    </row>
    <row r="21" spans="2:11" ht="5.25" customHeight="1" x14ac:dyDescent="0.25">
      <c r="B21" s="11"/>
      <c r="C21" s="11"/>
      <c r="D21" s="11"/>
      <c r="E21" s="256"/>
      <c r="F21" s="256"/>
      <c r="G21" s="11"/>
    </row>
    <row r="22" spans="2:11" x14ac:dyDescent="0.25">
      <c r="B22" s="50" t="s">
        <v>98</v>
      </c>
      <c r="C22" s="50">
        <v>7</v>
      </c>
      <c r="D22" s="10" t="s">
        <v>172</v>
      </c>
      <c r="E22" s="254">
        <f>+((1587+705+374+226)/(8738-5722))*100</f>
        <v>95.888594164456237</v>
      </c>
      <c r="F22" s="254">
        <f>+(281311+83017+55906+38479)/(1574086-1092056)*100</f>
        <v>95.162749206480925</v>
      </c>
      <c r="G22" s="24">
        <f>+E22/F22</f>
        <v>1.0076274063541439</v>
      </c>
      <c r="H22" s="7"/>
      <c r="I22" s="7" t="s">
        <v>74</v>
      </c>
      <c r="J22" t="s">
        <v>68</v>
      </c>
      <c r="K22" t="s">
        <v>70</v>
      </c>
    </row>
    <row r="23" spans="2:11" x14ac:dyDescent="0.25">
      <c r="D23" s="25" t="s">
        <v>69</v>
      </c>
      <c r="E23" s="256"/>
      <c r="F23" s="256"/>
      <c r="G23" s="11"/>
      <c r="I23" s="266" t="s">
        <v>114</v>
      </c>
    </row>
    <row r="24" spans="2:11" ht="5.25" customHeight="1" x14ac:dyDescent="0.25">
      <c r="B24" s="11"/>
      <c r="C24" s="11"/>
      <c r="D24" s="14"/>
      <c r="E24" s="256"/>
      <c r="F24" s="256"/>
      <c r="G24" s="11"/>
    </row>
    <row r="25" spans="2:11" x14ac:dyDescent="0.25">
      <c r="B25" s="81" t="s">
        <v>99</v>
      </c>
      <c r="C25" s="81">
        <v>8</v>
      </c>
      <c r="D25" s="10" t="s">
        <v>225</v>
      </c>
      <c r="E25" s="254">
        <f>+(27615/104070)*100</f>
        <v>26.535024502738541</v>
      </c>
      <c r="F25" s="262">
        <v>18.5</v>
      </c>
      <c r="G25" s="24">
        <f>+E25/F25</f>
        <v>1.4343256487966778</v>
      </c>
      <c r="H25" s="7"/>
      <c r="I25" s="7" t="s">
        <v>73</v>
      </c>
      <c r="J25" t="s">
        <v>64</v>
      </c>
      <c r="K25" t="s">
        <v>65</v>
      </c>
    </row>
    <row r="26" spans="2:11" ht="12.75" customHeight="1" x14ac:dyDescent="0.25">
      <c r="B26" s="11"/>
      <c r="C26" s="11"/>
      <c r="D26" s="27" t="s">
        <v>222</v>
      </c>
      <c r="E26" s="256"/>
      <c r="F26" s="256"/>
      <c r="G26" s="11"/>
    </row>
    <row r="27" spans="2:11" ht="6.75" customHeight="1" x14ac:dyDescent="0.25">
      <c r="B27" s="11"/>
      <c r="C27" s="11"/>
      <c r="D27" s="14"/>
      <c r="E27" s="256"/>
      <c r="F27" s="256"/>
      <c r="G27" s="11"/>
    </row>
    <row r="28" spans="2:11" ht="14.25" customHeight="1" x14ac:dyDescent="0.25">
      <c r="B28" s="81" t="s">
        <v>99</v>
      </c>
      <c r="C28" s="81">
        <v>9</v>
      </c>
      <c r="D28" s="87" t="s">
        <v>198</v>
      </c>
      <c r="E28" s="263">
        <f>500000/55000</f>
        <v>9.0909090909090917</v>
      </c>
      <c r="F28" s="263">
        <f>800000/75000</f>
        <v>10.666666666666666</v>
      </c>
      <c r="G28" s="24">
        <f>+E28/F28</f>
        <v>0.8522727272727274</v>
      </c>
      <c r="I28" t="s">
        <v>227</v>
      </c>
      <c r="J28" t="s">
        <v>228</v>
      </c>
    </row>
    <row r="29" spans="2:11" ht="14.25" customHeight="1" x14ac:dyDescent="0.25">
      <c r="B29" s="11"/>
      <c r="C29" s="11"/>
      <c r="D29" s="27" t="s">
        <v>221</v>
      </c>
      <c r="E29" s="256"/>
      <c r="F29" s="256"/>
      <c r="G29" s="11"/>
    </row>
    <row r="30" spans="2:11" ht="6.75" customHeight="1" x14ac:dyDescent="0.25">
      <c r="B30" s="11"/>
      <c r="C30" s="11"/>
      <c r="D30" s="14"/>
      <c r="E30" s="256"/>
      <c r="F30" s="256"/>
      <c r="G30" s="11"/>
    </row>
    <row r="31" spans="2:11" ht="14.25" customHeight="1" x14ac:dyDescent="0.25">
      <c r="B31" s="81" t="s">
        <v>99</v>
      </c>
      <c r="C31" s="81">
        <v>10</v>
      </c>
      <c r="D31" s="87" t="s">
        <v>215</v>
      </c>
      <c r="E31" s="264" t="s">
        <v>229</v>
      </c>
      <c r="F31" s="264"/>
      <c r="G31" s="11"/>
    </row>
    <row r="32" spans="2:11" ht="14.25" customHeight="1" x14ac:dyDescent="0.25">
      <c r="D32" s="89" t="s">
        <v>223</v>
      </c>
      <c r="E32" s="256"/>
      <c r="F32" s="256"/>
    </row>
    <row r="33" spans="2:11" ht="7.5" customHeight="1" x14ac:dyDescent="0.25">
      <c r="B33" s="11"/>
      <c r="C33" s="11"/>
      <c r="D33" s="14"/>
      <c r="E33" s="256"/>
      <c r="F33" s="256"/>
      <c r="G33" s="11"/>
    </row>
    <row r="34" spans="2:11" x14ac:dyDescent="0.25">
      <c r="B34" s="57" t="s">
        <v>97</v>
      </c>
      <c r="C34" s="57">
        <v>11</v>
      </c>
      <c r="D34" s="10" t="s">
        <v>171</v>
      </c>
      <c r="E34" s="254">
        <f>+(62290/104070)*100</f>
        <v>59.85394446045931</v>
      </c>
      <c r="F34" s="262">
        <v>65.599999999999994</v>
      </c>
      <c r="G34" s="24">
        <f>+E34/F34</f>
        <v>0.91240768994602617</v>
      </c>
      <c r="H34" s="7"/>
      <c r="I34" s="7" t="s">
        <v>72</v>
      </c>
      <c r="J34" t="s">
        <v>68</v>
      </c>
      <c r="K34" t="s">
        <v>70</v>
      </c>
    </row>
    <row r="35" spans="2:11" x14ac:dyDescent="0.25">
      <c r="D35" s="25" t="s">
        <v>95</v>
      </c>
      <c r="E35" s="254"/>
      <c r="F35" s="253"/>
      <c r="G35" s="11"/>
    </row>
    <row r="36" spans="2:11" ht="6" customHeight="1" x14ac:dyDescent="0.25">
      <c r="B36" s="11"/>
      <c r="C36" s="11"/>
      <c r="D36" s="14"/>
      <c r="E36" s="256"/>
      <c r="F36" s="256"/>
      <c r="G36" s="11"/>
    </row>
    <row r="37" spans="2:11" x14ac:dyDescent="0.25">
      <c r="B37" s="57" t="s">
        <v>97</v>
      </c>
      <c r="C37" s="57">
        <v>12</v>
      </c>
      <c r="D37" s="87" t="s">
        <v>56</v>
      </c>
      <c r="E37" s="254">
        <f>+(10625/97920)*100</f>
        <v>10.850694444444445</v>
      </c>
      <c r="F37" s="254">
        <f>+(800180/6403470)*100</f>
        <v>12.496037304773818</v>
      </c>
      <c r="G37" s="24">
        <f>+E37/F37</f>
        <v>0.86833082999033551</v>
      </c>
      <c r="I37" t="s">
        <v>105</v>
      </c>
      <c r="J37" t="s">
        <v>108</v>
      </c>
    </row>
    <row r="38" spans="2:11" x14ac:dyDescent="0.25">
      <c r="D38" s="27" t="s">
        <v>93</v>
      </c>
      <c r="E38" s="253"/>
      <c r="F38" s="253"/>
      <c r="G38" s="11"/>
    </row>
    <row r="39" spans="2:11" ht="6" customHeight="1" x14ac:dyDescent="0.25">
      <c r="B39" s="11"/>
      <c r="C39" s="11"/>
      <c r="D39" s="14"/>
      <c r="E39" s="256"/>
      <c r="F39" s="256"/>
      <c r="G39" s="11"/>
    </row>
    <row r="40" spans="2:11" ht="14.25" customHeight="1" x14ac:dyDescent="0.25">
      <c r="B40" s="57" t="s">
        <v>97</v>
      </c>
      <c r="C40" s="57">
        <v>13</v>
      </c>
      <c r="D40" s="10" t="s">
        <v>199</v>
      </c>
      <c r="E40" s="254">
        <f>+((9145+9360)/104070)*100</f>
        <v>17.781301047371961</v>
      </c>
      <c r="F40" s="254">
        <f>+((989460+846145)/13448495)*100</f>
        <v>13.649148101702085</v>
      </c>
      <c r="G40" s="24">
        <f>+E40/F40</f>
        <v>1.3027407216099138</v>
      </c>
      <c r="I40" t="s">
        <v>78</v>
      </c>
      <c r="J40" t="s">
        <v>79</v>
      </c>
      <c r="K40" t="s">
        <v>80</v>
      </c>
    </row>
    <row r="41" spans="2:11" ht="15.75" customHeight="1" x14ac:dyDescent="0.25">
      <c r="D41" s="25" t="s">
        <v>77</v>
      </c>
      <c r="E41" s="253"/>
      <c r="F41" s="253"/>
      <c r="G41" s="11"/>
    </row>
    <row r="42" spans="2:11" ht="7.5" customHeight="1" x14ac:dyDescent="0.25">
      <c r="B42" s="11"/>
      <c r="C42" s="11"/>
      <c r="D42" s="14"/>
      <c r="E42" s="256"/>
      <c r="F42" s="256"/>
      <c r="G42" s="11"/>
    </row>
    <row r="43" spans="2:11" x14ac:dyDescent="0.25">
      <c r="B43" s="57" t="s">
        <v>97</v>
      </c>
      <c r="C43" s="57">
        <v>14</v>
      </c>
      <c r="D43" s="10" t="s">
        <v>195</v>
      </c>
      <c r="E43" s="254">
        <f>+((15090/84770)*100)</f>
        <v>17.801108882859502</v>
      </c>
      <c r="F43" s="254">
        <f>+(1935355/11038440)*100</f>
        <v>17.532866963085365</v>
      </c>
      <c r="G43" s="24">
        <f>+E43/F43</f>
        <v>1.0152993757574793</v>
      </c>
      <c r="I43" t="s">
        <v>101</v>
      </c>
      <c r="J43" t="s">
        <v>64</v>
      </c>
      <c r="K43" t="s">
        <v>65</v>
      </c>
    </row>
    <row r="44" spans="2:11" x14ac:dyDescent="0.25">
      <c r="B44" s="11"/>
      <c r="C44" s="11"/>
      <c r="D44" s="25" t="s">
        <v>88</v>
      </c>
      <c r="E44" s="22"/>
      <c r="F44" s="22"/>
      <c r="G44" s="11"/>
    </row>
    <row r="45" spans="2:11" ht="7.5" customHeight="1" x14ac:dyDescent="0.25">
      <c r="B45" s="11"/>
      <c r="C45" s="11"/>
      <c r="D45" s="14"/>
      <c r="E45" s="26"/>
      <c r="F45" s="26"/>
      <c r="G45" s="11"/>
    </row>
    <row r="46" spans="2:11" ht="15.75" customHeight="1" x14ac:dyDescent="0.25">
      <c r="B46" s="66" t="s">
        <v>224</v>
      </c>
      <c r="C46" s="66">
        <v>15</v>
      </c>
      <c r="D46" s="87" t="s">
        <v>38</v>
      </c>
      <c r="E46" s="240" t="s">
        <v>217</v>
      </c>
      <c r="F46" s="240"/>
      <c r="G46" s="11"/>
    </row>
    <row r="47" spans="2:11" ht="27.75" customHeight="1" x14ac:dyDescent="0.25">
      <c r="D47" s="226" t="s">
        <v>474</v>
      </c>
      <c r="E47" s="226"/>
      <c r="F47" s="226"/>
      <c r="G47" s="226"/>
    </row>
    <row r="50" spans="2:11" ht="18.75" x14ac:dyDescent="0.3">
      <c r="D50" s="245" t="s">
        <v>234</v>
      </c>
      <c r="E50" s="246"/>
      <c r="F50" s="246"/>
      <c r="G50" s="246"/>
    </row>
    <row r="51" spans="2:11" ht="6" customHeight="1" x14ac:dyDescent="0.25">
      <c r="B51" s="11"/>
      <c r="C51" s="11"/>
      <c r="D51" s="246"/>
      <c r="E51" s="247"/>
      <c r="F51" s="247"/>
      <c r="G51" s="246"/>
    </row>
    <row r="52" spans="2:11" x14ac:dyDescent="0.25">
      <c r="B52" s="81" t="s">
        <v>99</v>
      </c>
      <c r="D52" s="248" t="s">
        <v>89</v>
      </c>
      <c r="E52" s="247">
        <f>+((3310/42750)*100)</f>
        <v>7.742690058479532</v>
      </c>
      <c r="F52" s="247">
        <f>+(317840/5169175)*100</f>
        <v>6.1487568132245469</v>
      </c>
      <c r="G52" s="249">
        <f>+E52/F52</f>
        <v>1.2592285389831657</v>
      </c>
      <c r="I52" t="s">
        <v>102</v>
      </c>
      <c r="J52" t="s">
        <v>64</v>
      </c>
      <c r="K52" t="s">
        <v>103</v>
      </c>
    </row>
    <row r="53" spans="2:11" x14ac:dyDescent="0.25">
      <c r="B53" s="11"/>
      <c r="C53" s="11"/>
      <c r="D53" s="246" t="s">
        <v>90</v>
      </c>
      <c r="E53" s="247"/>
      <c r="F53" s="247"/>
      <c r="G53" s="246"/>
    </row>
    <row r="54" spans="2:11" ht="6.75" customHeight="1" x14ac:dyDescent="0.25">
      <c r="B54" s="11"/>
      <c r="C54" s="11"/>
      <c r="D54" s="246"/>
      <c r="E54" s="247"/>
      <c r="F54" s="247"/>
      <c r="G54" s="246"/>
    </row>
    <row r="55" spans="2:11" x14ac:dyDescent="0.25">
      <c r="B55" s="81" t="s">
        <v>99</v>
      </c>
      <c r="D55" s="248" t="s">
        <v>91</v>
      </c>
      <c r="E55" s="247">
        <v>48.5</v>
      </c>
      <c r="F55" s="247">
        <v>45.7</v>
      </c>
      <c r="G55" s="249">
        <f>+E55/F55</f>
        <v>1.0612691466083151</v>
      </c>
      <c r="I55" t="s">
        <v>102</v>
      </c>
      <c r="J55" t="s">
        <v>64</v>
      </c>
      <c r="K55" t="s">
        <v>103</v>
      </c>
    </row>
    <row r="56" spans="2:11" x14ac:dyDescent="0.25">
      <c r="B56" s="11"/>
      <c r="C56" s="11"/>
      <c r="D56" s="246" t="s">
        <v>92</v>
      </c>
      <c r="E56" s="247"/>
      <c r="F56" s="246"/>
      <c r="G56" s="246"/>
    </row>
    <row r="57" spans="2:11" ht="6.75" customHeight="1" x14ac:dyDescent="0.25">
      <c r="D57" s="246"/>
      <c r="E57" s="246"/>
      <c r="F57" s="246"/>
      <c r="G57" s="246"/>
    </row>
    <row r="58" spans="2:11" x14ac:dyDescent="0.25">
      <c r="B58" s="81" t="s">
        <v>99</v>
      </c>
      <c r="D58" s="248" t="s">
        <v>109</v>
      </c>
      <c r="E58" s="246">
        <f>16.4+13.1+10.2</f>
        <v>39.700000000000003</v>
      </c>
      <c r="F58" s="246">
        <f>11.5+10.5+5.1</f>
        <v>27.1</v>
      </c>
      <c r="G58" s="249">
        <f>+E58/F58</f>
        <v>1.4649446494464944</v>
      </c>
      <c r="I58" t="s">
        <v>104</v>
      </c>
      <c r="J58" t="s">
        <v>64</v>
      </c>
      <c r="K58" t="s">
        <v>103</v>
      </c>
    </row>
    <row r="59" spans="2:11" x14ac:dyDescent="0.25">
      <c r="D59" s="246" t="s">
        <v>84</v>
      </c>
      <c r="E59" s="246"/>
      <c r="F59" s="246"/>
      <c r="G59" s="246"/>
    </row>
    <row r="60" spans="2:11" x14ac:dyDescent="0.25">
      <c r="D60" s="246" t="s">
        <v>85</v>
      </c>
      <c r="E60" s="246"/>
      <c r="F60" s="246"/>
      <c r="G60" s="246"/>
    </row>
    <row r="61" spans="2:11" ht="7.5" customHeight="1" x14ac:dyDescent="0.25">
      <c r="D61" s="246"/>
      <c r="E61" s="246"/>
      <c r="F61" s="246"/>
      <c r="G61" s="246"/>
    </row>
    <row r="62" spans="2:11" x14ac:dyDescent="0.25">
      <c r="B62" s="57" t="s">
        <v>97</v>
      </c>
      <c r="D62" s="248" t="s">
        <v>100</v>
      </c>
      <c r="E62" s="247">
        <f>+(4145/46870)*100</f>
        <v>8.8436099850650738</v>
      </c>
      <c r="F62" s="247">
        <f>(480290/6612150)*100</f>
        <v>7.2637493099823818</v>
      </c>
      <c r="G62" s="249">
        <f>+E62/F62</f>
        <v>1.2174993392064799</v>
      </c>
      <c r="I62" t="s">
        <v>106</v>
      </c>
      <c r="J62" t="s">
        <v>107</v>
      </c>
    </row>
    <row r="63" spans="2:11" x14ac:dyDescent="0.25">
      <c r="D63" s="246" t="s">
        <v>86</v>
      </c>
      <c r="E63" s="246"/>
      <c r="F63" s="246"/>
      <c r="G63" s="246"/>
    </row>
    <row r="64" spans="2:11" ht="6.75" customHeight="1" x14ac:dyDescent="0.25">
      <c r="D64" s="246"/>
      <c r="E64" s="246"/>
      <c r="F64" s="246"/>
      <c r="G64" s="246"/>
    </row>
    <row r="65" spans="2:11" ht="6.75" customHeight="1" x14ac:dyDescent="0.25">
      <c r="D65" s="250"/>
      <c r="E65" s="246"/>
      <c r="F65" s="246"/>
      <c r="G65" s="246"/>
    </row>
    <row r="66" spans="2:11" ht="13.5" customHeight="1" x14ac:dyDescent="0.25">
      <c r="B66" s="57" t="s">
        <v>97</v>
      </c>
      <c r="D66" s="248" t="s">
        <v>87</v>
      </c>
      <c r="E66" s="247">
        <f>+((1665+4520+3945+6665)/49835)*100</f>
        <v>33.701214006220525</v>
      </c>
      <c r="F66" s="247">
        <f>+((102070+476835+754555+415635)/7141675)*100</f>
        <v>24.491383323940109</v>
      </c>
      <c r="G66" s="249">
        <f t="shared" ref="G66:G67" si="0">+E66/F66</f>
        <v>1.3760437113928916</v>
      </c>
      <c r="I66" s="28" t="s">
        <v>115</v>
      </c>
    </row>
    <row r="67" spans="2:11" ht="12.75" customHeight="1" x14ac:dyDescent="0.25">
      <c r="D67" s="250" t="s">
        <v>94</v>
      </c>
      <c r="E67" s="247">
        <f>+((3111+1393+2176+6012)/40514)*100</f>
        <v>31.327442365602014</v>
      </c>
      <c r="F67" s="247">
        <f>+((83583+523081+876776+469521)/7575584)*100</f>
        <v>25.779675863933392</v>
      </c>
      <c r="G67" s="249">
        <f t="shared" si="0"/>
        <v>1.2151992341156674</v>
      </c>
    </row>
    <row r="68" spans="2:11" ht="6" customHeight="1" x14ac:dyDescent="0.25">
      <c r="D68" s="246"/>
      <c r="E68" s="251"/>
      <c r="F68" s="251"/>
      <c r="G68" s="246"/>
    </row>
    <row r="69" spans="2:11" x14ac:dyDescent="0.25">
      <c r="B69" s="57" t="s">
        <v>97</v>
      </c>
      <c r="D69" s="248" t="s">
        <v>81</v>
      </c>
      <c r="E69" s="247">
        <v>2</v>
      </c>
      <c r="F69" s="247">
        <v>2</v>
      </c>
      <c r="G69" s="249">
        <f>+E69/F69</f>
        <v>1</v>
      </c>
      <c r="J69" t="s">
        <v>64</v>
      </c>
      <c r="K69" t="s">
        <v>65</v>
      </c>
    </row>
    <row r="70" spans="2:11" x14ac:dyDescent="0.25">
      <c r="D70" s="246" t="s">
        <v>82</v>
      </c>
      <c r="E70" s="246"/>
      <c r="F70" s="246"/>
      <c r="G70" s="246"/>
    </row>
    <row r="71" spans="2:11" ht="6.75" customHeight="1" x14ac:dyDescent="0.25">
      <c r="D71" s="246"/>
      <c r="E71" s="247"/>
      <c r="F71" s="247"/>
      <c r="G71" s="246"/>
    </row>
    <row r="72" spans="2:11" x14ac:dyDescent="0.25">
      <c r="B72" s="57" t="s">
        <v>97</v>
      </c>
      <c r="D72" s="252" t="s">
        <v>76</v>
      </c>
      <c r="E72" s="246">
        <v>7.7</v>
      </c>
      <c r="F72" s="246">
        <v>7.4</v>
      </c>
      <c r="G72" s="249">
        <f>+E72/F72</f>
        <v>1.0405405405405406</v>
      </c>
      <c r="H72" s="7"/>
      <c r="I72" t="s">
        <v>73</v>
      </c>
      <c r="J72" t="s">
        <v>64</v>
      </c>
      <c r="K72" t="s">
        <v>65</v>
      </c>
    </row>
    <row r="73" spans="2:11" x14ac:dyDescent="0.25">
      <c r="D73" s="246" t="s">
        <v>83</v>
      </c>
      <c r="E73" s="246"/>
      <c r="F73" s="246"/>
      <c r="G73" s="246"/>
    </row>
    <row r="74" spans="2:11" ht="6.75" customHeight="1" x14ac:dyDescent="0.25">
      <c r="D74" s="246"/>
      <c r="E74" s="246"/>
      <c r="F74" s="246"/>
      <c r="G74" s="246"/>
    </row>
  </sheetData>
  <mergeCells count="5">
    <mergeCell ref="E4:F4"/>
    <mergeCell ref="E46:F46"/>
    <mergeCell ref="E31:F31"/>
    <mergeCell ref="E10:F10"/>
    <mergeCell ref="D47:G47"/>
  </mergeCells>
  <pageMargins left="0.7" right="0.7" top="0.75" bottom="0.75" header="0.3" footer="0.3"/>
  <pageSetup scale="54" fitToWidth="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7844-BFF5-4C2D-AF84-92348AE141B4}">
  <dimension ref="A1:J74"/>
  <sheetViews>
    <sheetView topLeftCell="A16" workbookViewId="0">
      <selection activeCell="H23" sqref="H23"/>
    </sheetView>
  </sheetViews>
  <sheetFormatPr defaultRowHeight="15" x14ac:dyDescent="0.25"/>
  <cols>
    <col min="1" max="1" width="29.7109375" customWidth="1"/>
    <col min="2" max="2" width="4.5703125" customWidth="1"/>
    <col min="3" max="3" width="78.140625" customWidth="1"/>
    <col min="4" max="4" width="19.42578125" customWidth="1"/>
    <col min="5" max="5" width="21.28515625" customWidth="1"/>
    <col min="6" max="6" width="14.85546875" customWidth="1"/>
    <col min="7" max="7" width="2.5703125" customWidth="1"/>
    <col min="8" max="8" width="44.42578125" customWidth="1"/>
    <col min="9" max="9" width="36.5703125" customWidth="1"/>
    <col min="10" max="10" width="23.42578125" customWidth="1"/>
  </cols>
  <sheetData>
    <row r="1" spans="1:10" x14ac:dyDescent="0.25">
      <c r="A1" s="11"/>
      <c r="B1" s="11"/>
      <c r="C1" s="11"/>
      <c r="D1" s="11"/>
      <c r="E1" s="11"/>
      <c r="F1" s="11"/>
    </row>
    <row r="2" spans="1:10" ht="30.75" x14ac:dyDescent="0.3">
      <c r="A2" s="20" t="s">
        <v>96</v>
      </c>
      <c r="B2" s="20"/>
      <c r="C2" s="12" t="s">
        <v>60</v>
      </c>
      <c r="D2" s="21" t="s">
        <v>63</v>
      </c>
      <c r="E2" s="21" t="s">
        <v>62</v>
      </c>
      <c r="F2" s="21" t="s">
        <v>61</v>
      </c>
      <c r="G2" s="8"/>
      <c r="H2" s="2" t="s">
        <v>71</v>
      </c>
      <c r="I2" s="2" t="s">
        <v>67</v>
      </c>
      <c r="J2" s="2" t="s">
        <v>66</v>
      </c>
    </row>
    <row r="3" spans="1:10" ht="6" customHeight="1" x14ac:dyDescent="0.3">
      <c r="A3" s="20"/>
      <c r="B3" s="20"/>
      <c r="C3" s="12"/>
      <c r="D3" s="21"/>
      <c r="E3" s="21"/>
      <c r="F3" s="21"/>
      <c r="G3" s="8"/>
      <c r="H3" s="2"/>
      <c r="I3" s="2"/>
      <c r="J3" s="2"/>
    </row>
    <row r="4" spans="1:10" x14ac:dyDescent="0.25">
      <c r="A4" s="78" t="s">
        <v>226</v>
      </c>
      <c r="B4" s="78">
        <v>1</v>
      </c>
      <c r="C4" s="10" t="s">
        <v>39</v>
      </c>
      <c r="D4" s="239" t="s">
        <v>217</v>
      </c>
      <c r="E4" s="233"/>
      <c r="F4" s="21"/>
      <c r="G4" s="8"/>
      <c r="H4" s="84" t="s">
        <v>218</v>
      </c>
      <c r="I4" s="2"/>
      <c r="J4" s="84" t="s">
        <v>219</v>
      </c>
    </row>
    <row r="5" spans="1:10" x14ac:dyDescent="0.25">
      <c r="A5" s="20"/>
      <c r="B5" s="20"/>
      <c r="C5" s="88" t="s">
        <v>235</v>
      </c>
      <c r="D5" s="85"/>
      <c r="E5" s="86"/>
      <c r="F5" s="21"/>
      <c r="G5" s="8"/>
      <c r="H5" s="84"/>
      <c r="I5" s="2"/>
      <c r="J5" s="84"/>
    </row>
    <row r="6" spans="1:10" ht="9" customHeight="1" x14ac:dyDescent="0.25">
      <c r="A6" s="20"/>
      <c r="B6" s="20"/>
      <c r="C6" s="6"/>
      <c r="D6" s="85"/>
      <c r="E6" s="86"/>
      <c r="F6" s="21"/>
      <c r="G6" s="8"/>
      <c r="H6" s="84"/>
      <c r="I6" s="2"/>
      <c r="J6" s="84"/>
    </row>
    <row r="7" spans="1:10" x14ac:dyDescent="0.25">
      <c r="A7" s="78" t="s">
        <v>226</v>
      </c>
      <c r="B7" s="78">
        <v>2</v>
      </c>
      <c r="C7" s="10" t="s">
        <v>40</v>
      </c>
      <c r="D7" s="257"/>
      <c r="E7" s="257">
        <v>0.87</v>
      </c>
      <c r="F7" s="255">
        <f>+D7/E7</f>
        <v>0</v>
      </c>
      <c r="G7" s="8"/>
      <c r="H7" s="84" t="s">
        <v>478</v>
      </c>
      <c r="I7" s="2"/>
      <c r="J7" s="84"/>
    </row>
    <row r="8" spans="1:10" x14ac:dyDescent="0.25">
      <c r="A8" s="20"/>
      <c r="B8" s="20"/>
      <c r="C8" s="25" t="s">
        <v>220</v>
      </c>
      <c r="D8" s="258"/>
      <c r="E8" s="258"/>
      <c r="F8" s="258"/>
      <c r="G8" s="8"/>
      <c r="H8" s="2"/>
      <c r="I8" s="2"/>
      <c r="J8" s="2"/>
    </row>
    <row r="9" spans="1:10" ht="6.75" customHeight="1" x14ac:dyDescent="0.25">
      <c r="A9" s="11"/>
      <c r="B9" s="11"/>
      <c r="C9" s="11"/>
      <c r="D9" s="256"/>
      <c r="E9" s="253"/>
      <c r="F9" s="253"/>
    </row>
    <row r="10" spans="1:10" ht="18.75" customHeight="1" x14ac:dyDescent="0.25">
      <c r="A10" s="78" t="s">
        <v>226</v>
      </c>
      <c r="B10" s="29">
        <v>3</v>
      </c>
      <c r="C10" s="10" t="s">
        <v>37</v>
      </c>
      <c r="D10" s="259" t="s">
        <v>217</v>
      </c>
      <c r="E10" s="259"/>
      <c r="F10" s="253"/>
      <c r="H10" t="s">
        <v>479</v>
      </c>
    </row>
    <row r="11" spans="1:10" ht="18.75" customHeight="1" x14ac:dyDescent="0.25">
      <c r="A11" s="11"/>
      <c r="B11" s="11"/>
      <c r="C11" t="s">
        <v>475</v>
      </c>
      <c r="D11" s="256"/>
      <c r="E11" s="253"/>
      <c r="F11" s="253"/>
    </row>
    <row r="12" spans="1:10" ht="6.75" customHeight="1" x14ac:dyDescent="0.25">
      <c r="A12" s="11"/>
      <c r="B12" s="11"/>
      <c r="C12" s="11"/>
      <c r="D12" s="256"/>
      <c r="E12" s="253"/>
      <c r="F12" s="253"/>
    </row>
    <row r="13" spans="1:10" ht="18.75" customHeight="1" x14ac:dyDescent="0.25">
      <c r="A13" s="78" t="s">
        <v>226</v>
      </c>
      <c r="B13" s="11">
        <v>4</v>
      </c>
      <c r="C13" s="10" t="s">
        <v>230</v>
      </c>
      <c r="D13" s="260"/>
      <c r="E13" s="260">
        <f>9/240</f>
        <v>3.7499999999999999E-2</v>
      </c>
      <c r="F13" s="253"/>
      <c r="H13" t="s">
        <v>479</v>
      </c>
    </row>
    <row r="14" spans="1:10" ht="18.75" customHeight="1" x14ac:dyDescent="0.25">
      <c r="A14" s="6"/>
      <c r="B14" s="11"/>
      <c r="C14" s="88" t="s">
        <v>231</v>
      </c>
      <c r="D14" s="256"/>
      <c r="E14" s="253"/>
      <c r="F14" s="253"/>
    </row>
    <row r="15" spans="1:10" ht="6" customHeight="1" x14ac:dyDescent="0.25">
      <c r="A15" s="11"/>
      <c r="B15" s="11"/>
      <c r="C15" s="11"/>
      <c r="D15" s="256"/>
      <c r="E15" s="253"/>
      <c r="F15" s="253"/>
    </row>
    <row r="16" spans="1:10" ht="15.75" customHeight="1" x14ac:dyDescent="0.25">
      <c r="A16" s="50" t="s">
        <v>98</v>
      </c>
      <c r="B16" s="50">
        <v>5</v>
      </c>
      <c r="C16" s="10" t="s">
        <v>52</v>
      </c>
      <c r="D16" s="261"/>
      <c r="E16" s="253">
        <v>10</v>
      </c>
      <c r="F16" s="255">
        <f>+D16/E16</f>
        <v>0</v>
      </c>
      <c r="H16" t="s">
        <v>111</v>
      </c>
      <c r="I16" t="s">
        <v>112</v>
      </c>
      <c r="J16" t="s">
        <v>113</v>
      </c>
    </row>
    <row r="17" spans="1:10" ht="15.75" customHeight="1" x14ac:dyDescent="0.25">
      <c r="A17" s="26"/>
      <c r="B17" s="26"/>
      <c r="C17" s="25" t="s">
        <v>110</v>
      </c>
      <c r="D17" s="256"/>
      <c r="E17" s="256"/>
      <c r="F17" s="253"/>
    </row>
    <row r="18" spans="1:10" ht="9" customHeight="1" x14ac:dyDescent="0.25">
      <c r="A18" s="11"/>
      <c r="B18" s="11"/>
      <c r="C18" s="11"/>
      <c r="D18" s="256"/>
      <c r="E18" s="256"/>
      <c r="F18" s="253"/>
    </row>
    <row r="19" spans="1:10" x14ac:dyDescent="0.25">
      <c r="A19" s="50" t="s">
        <v>98</v>
      </c>
      <c r="B19" s="50">
        <v>6</v>
      </c>
      <c r="C19" s="10" t="s">
        <v>213</v>
      </c>
      <c r="D19" s="254"/>
      <c r="E19" s="254">
        <f>+((28355939254+654482999928)/1836233384279)*100</f>
        <v>37.186936313660254</v>
      </c>
      <c r="F19" s="255">
        <f>+D19/E19</f>
        <v>0</v>
      </c>
      <c r="G19" s="7"/>
      <c r="H19" s="7" t="s">
        <v>75</v>
      </c>
      <c r="I19" t="s">
        <v>68</v>
      </c>
      <c r="J19" t="s">
        <v>70</v>
      </c>
    </row>
    <row r="20" spans="1:10" x14ac:dyDescent="0.25">
      <c r="C20" s="25" t="s">
        <v>251</v>
      </c>
      <c r="D20" s="253"/>
      <c r="E20" s="253"/>
      <c r="F20" s="253"/>
      <c r="H20" s="265" t="s">
        <v>480</v>
      </c>
    </row>
    <row r="21" spans="1:10" ht="5.25" customHeight="1" x14ac:dyDescent="0.25">
      <c r="A21" s="11"/>
      <c r="B21" s="11"/>
      <c r="C21" s="11"/>
      <c r="D21" s="256"/>
      <c r="E21" s="256"/>
      <c r="F21" s="253"/>
    </row>
    <row r="22" spans="1:10" x14ac:dyDescent="0.25">
      <c r="A22" s="50" t="s">
        <v>98</v>
      </c>
      <c r="B22" s="50">
        <v>7</v>
      </c>
      <c r="C22" s="10" t="s">
        <v>172</v>
      </c>
      <c r="D22" s="254"/>
      <c r="E22" s="254">
        <f>+(281311+83017+55906+38479)/(1574086-1092056)*100</f>
        <v>95.162749206480925</v>
      </c>
      <c r="F22" s="255">
        <f>+D22/E22</f>
        <v>0</v>
      </c>
      <c r="G22" s="7"/>
      <c r="H22" s="7" t="s">
        <v>74</v>
      </c>
      <c r="I22" t="s">
        <v>68</v>
      </c>
      <c r="J22" t="s">
        <v>70</v>
      </c>
    </row>
    <row r="23" spans="1:10" x14ac:dyDescent="0.25">
      <c r="C23" s="25" t="s">
        <v>69</v>
      </c>
      <c r="D23" s="256"/>
      <c r="E23" s="256"/>
      <c r="F23" s="253"/>
      <c r="H23" s="23" t="s">
        <v>114</v>
      </c>
    </row>
    <row r="24" spans="1:10" ht="5.25" customHeight="1" x14ac:dyDescent="0.25">
      <c r="A24" s="11"/>
      <c r="B24" s="11"/>
      <c r="C24" s="14"/>
      <c r="D24" s="256"/>
      <c r="E24" s="256"/>
      <c r="F24" s="253"/>
    </row>
    <row r="25" spans="1:10" x14ac:dyDescent="0.25">
      <c r="A25" s="81" t="s">
        <v>99</v>
      </c>
      <c r="B25" s="81">
        <v>8</v>
      </c>
      <c r="C25" s="10" t="s">
        <v>225</v>
      </c>
      <c r="D25" s="254"/>
      <c r="E25" s="262">
        <v>18.5</v>
      </c>
      <c r="F25" s="255">
        <f>+D25/E25</f>
        <v>0</v>
      </c>
      <c r="G25" s="7"/>
      <c r="H25" s="7" t="s">
        <v>73</v>
      </c>
      <c r="I25" t="s">
        <v>64</v>
      </c>
      <c r="J25" t="s">
        <v>65</v>
      </c>
    </row>
    <row r="26" spans="1:10" ht="12.75" customHeight="1" x14ac:dyDescent="0.25">
      <c r="A26" s="11"/>
      <c r="B26" s="11"/>
      <c r="C26" s="27" t="s">
        <v>222</v>
      </c>
      <c r="D26" s="256"/>
      <c r="E26" s="256"/>
      <c r="F26" s="253"/>
    </row>
    <row r="27" spans="1:10" ht="6.75" customHeight="1" x14ac:dyDescent="0.25">
      <c r="A27" s="11"/>
      <c r="B27" s="11"/>
      <c r="C27" s="14"/>
      <c r="D27" s="256"/>
      <c r="E27" s="256"/>
      <c r="F27" s="253"/>
    </row>
    <row r="28" spans="1:10" ht="14.25" customHeight="1" x14ac:dyDescent="0.25">
      <c r="A28" s="81" t="s">
        <v>99</v>
      </c>
      <c r="B28" s="81">
        <v>9</v>
      </c>
      <c r="C28" s="87" t="s">
        <v>198</v>
      </c>
      <c r="D28" s="263"/>
      <c r="E28" s="263">
        <f>800000/75000</f>
        <v>10.666666666666666</v>
      </c>
      <c r="F28" s="255">
        <f>+D28/E28</f>
        <v>0</v>
      </c>
      <c r="H28" t="s">
        <v>227</v>
      </c>
      <c r="I28" t="s">
        <v>228</v>
      </c>
    </row>
    <row r="29" spans="1:10" ht="14.25" customHeight="1" x14ac:dyDescent="0.25">
      <c r="A29" s="11"/>
      <c r="B29" s="11"/>
      <c r="C29" s="27" t="s">
        <v>221</v>
      </c>
      <c r="D29" s="256"/>
      <c r="E29" s="256"/>
      <c r="F29" s="253"/>
    </row>
    <row r="30" spans="1:10" ht="6.75" customHeight="1" x14ac:dyDescent="0.25">
      <c r="A30" s="11"/>
      <c r="B30" s="11"/>
      <c r="C30" s="14"/>
      <c r="D30" s="256"/>
      <c r="E30" s="256"/>
      <c r="F30" s="253"/>
    </row>
    <row r="31" spans="1:10" ht="14.25" customHeight="1" x14ac:dyDescent="0.25">
      <c r="A31" s="81" t="s">
        <v>99</v>
      </c>
      <c r="B31" s="81">
        <v>10</v>
      </c>
      <c r="C31" s="87" t="s">
        <v>215</v>
      </c>
      <c r="D31" s="264" t="s">
        <v>229</v>
      </c>
      <c r="E31" s="264"/>
      <c r="F31" s="253"/>
    </row>
    <row r="32" spans="1:10" ht="14.25" customHeight="1" x14ac:dyDescent="0.25">
      <c r="C32" s="89" t="s">
        <v>223</v>
      </c>
      <c r="D32" s="256"/>
      <c r="E32" s="256"/>
      <c r="F32" s="253"/>
    </row>
    <row r="33" spans="1:10" ht="7.5" customHeight="1" x14ac:dyDescent="0.25">
      <c r="A33" s="11"/>
      <c r="B33" s="11"/>
      <c r="C33" s="14"/>
      <c r="D33" s="256"/>
      <c r="E33" s="256"/>
      <c r="F33" s="253"/>
    </row>
    <row r="34" spans="1:10" x14ac:dyDescent="0.25">
      <c r="A34" s="57" t="s">
        <v>97</v>
      </c>
      <c r="B34" s="57">
        <v>11</v>
      </c>
      <c r="C34" s="10" t="s">
        <v>171</v>
      </c>
      <c r="D34" s="254"/>
      <c r="E34" s="262">
        <v>65.599999999999994</v>
      </c>
      <c r="F34" s="255">
        <f>+D34/E34</f>
        <v>0</v>
      </c>
      <c r="G34" s="7"/>
      <c r="H34" s="7" t="s">
        <v>72</v>
      </c>
      <c r="I34" t="s">
        <v>68</v>
      </c>
      <c r="J34" t="s">
        <v>70</v>
      </c>
    </row>
    <row r="35" spans="1:10" x14ac:dyDescent="0.25">
      <c r="C35" s="25" t="s">
        <v>95</v>
      </c>
      <c r="D35" s="254"/>
      <c r="E35" s="253"/>
      <c r="F35" s="253"/>
    </row>
    <row r="36" spans="1:10" ht="6" customHeight="1" x14ac:dyDescent="0.25">
      <c r="A36" s="11"/>
      <c r="B36" s="11"/>
      <c r="C36" s="14"/>
      <c r="D36" s="256"/>
      <c r="E36" s="256"/>
      <c r="F36" s="253"/>
    </row>
    <row r="37" spans="1:10" x14ac:dyDescent="0.25">
      <c r="A37" s="57" t="s">
        <v>97</v>
      </c>
      <c r="B37" s="57">
        <v>12</v>
      </c>
      <c r="C37" s="87" t="s">
        <v>56</v>
      </c>
      <c r="D37" s="254"/>
      <c r="E37" s="254">
        <f>+(800180/6403470)*100</f>
        <v>12.496037304773818</v>
      </c>
      <c r="F37" s="255">
        <f>+D37/E37</f>
        <v>0</v>
      </c>
      <c r="H37" t="s">
        <v>105</v>
      </c>
      <c r="I37" t="s">
        <v>108</v>
      </c>
    </row>
    <row r="38" spans="1:10" x14ac:dyDescent="0.25">
      <c r="C38" s="27" t="s">
        <v>93</v>
      </c>
      <c r="D38" s="253"/>
      <c r="E38" s="253"/>
      <c r="F38" s="253"/>
    </row>
    <row r="39" spans="1:10" ht="6" customHeight="1" x14ac:dyDescent="0.25">
      <c r="A39" s="11"/>
      <c r="B39" s="11"/>
      <c r="C39" s="14"/>
      <c r="D39" s="256"/>
      <c r="E39" s="256"/>
      <c r="F39" s="253"/>
    </row>
    <row r="40" spans="1:10" ht="14.25" customHeight="1" x14ac:dyDescent="0.25">
      <c r="A40" s="57" t="s">
        <v>97</v>
      </c>
      <c r="B40" s="57">
        <v>13</v>
      </c>
      <c r="C40" s="10" t="s">
        <v>199</v>
      </c>
      <c r="D40" s="254"/>
      <c r="E40" s="254">
        <f>+((989460+846145)/13448495)*100</f>
        <v>13.649148101702085</v>
      </c>
      <c r="F40" s="255">
        <f>+D40/E40</f>
        <v>0</v>
      </c>
      <c r="H40" t="s">
        <v>78</v>
      </c>
      <c r="I40" t="s">
        <v>79</v>
      </c>
      <c r="J40" t="s">
        <v>80</v>
      </c>
    </row>
    <row r="41" spans="1:10" ht="15.75" customHeight="1" x14ac:dyDescent="0.25">
      <c r="C41" s="25" t="s">
        <v>77</v>
      </c>
      <c r="D41" s="253"/>
      <c r="E41" s="253"/>
      <c r="F41" s="253"/>
    </row>
    <row r="42" spans="1:10" ht="7.5" customHeight="1" x14ac:dyDescent="0.25">
      <c r="A42" s="11"/>
      <c r="B42" s="11"/>
      <c r="C42" s="14"/>
      <c r="D42" s="256"/>
      <c r="E42" s="256"/>
      <c r="F42" s="253"/>
    </row>
    <row r="43" spans="1:10" x14ac:dyDescent="0.25">
      <c r="A43" s="57" t="s">
        <v>97</v>
      </c>
      <c r="B43" s="57">
        <v>14</v>
      </c>
      <c r="C43" s="10" t="s">
        <v>195</v>
      </c>
      <c r="D43" s="254"/>
      <c r="E43" s="254">
        <f>+(1935355/11038440)*100</f>
        <v>17.532866963085365</v>
      </c>
      <c r="F43" s="255">
        <f>+D43/E43</f>
        <v>0</v>
      </c>
      <c r="H43" t="s">
        <v>101</v>
      </c>
      <c r="I43" t="s">
        <v>64</v>
      </c>
      <c r="J43" t="s">
        <v>65</v>
      </c>
    </row>
    <row r="44" spans="1:10" x14ac:dyDescent="0.25">
      <c r="A44" s="11"/>
      <c r="B44" s="11"/>
      <c r="C44" s="25" t="s">
        <v>88</v>
      </c>
      <c r="D44" s="22"/>
      <c r="E44" s="22"/>
      <c r="F44" s="11"/>
    </row>
    <row r="45" spans="1:10" ht="7.5" customHeight="1" x14ac:dyDescent="0.25">
      <c r="A45" s="11"/>
      <c r="B45" s="11"/>
      <c r="C45" s="14"/>
      <c r="D45" s="26"/>
      <c r="E45" s="26"/>
      <c r="F45" s="11"/>
    </row>
    <row r="46" spans="1:10" ht="15.75" customHeight="1" x14ac:dyDescent="0.25">
      <c r="A46" s="66" t="s">
        <v>224</v>
      </c>
      <c r="B46" s="66">
        <v>15</v>
      </c>
      <c r="C46" s="87" t="s">
        <v>38</v>
      </c>
      <c r="D46" s="240" t="s">
        <v>217</v>
      </c>
      <c r="E46" s="234"/>
      <c r="F46" s="11"/>
    </row>
    <row r="47" spans="1:10" x14ac:dyDescent="0.25">
      <c r="C47" t="s">
        <v>474</v>
      </c>
    </row>
    <row r="50" spans="1:10" ht="18.75" x14ac:dyDescent="0.3">
      <c r="C50" s="245" t="s">
        <v>234</v>
      </c>
      <c r="D50" s="246"/>
      <c r="E50" s="246"/>
      <c r="F50" s="253"/>
    </row>
    <row r="51" spans="1:10" ht="6" customHeight="1" x14ac:dyDescent="0.25">
      <c r="A51" s="11"/>
      <c r="B51" s="11"/>
      <c r="C51" s="246"/>
      <c r="D51" s="247"/>
      <c r="E51" s="247"/>
      <c r="F51" s="253"/>
    </row>
    <row r="52" spans="1:10" x14ac:dyDescent="0.25">
      <c r="A52" s="81" t="s">
        <v>99</v>
      </c>
      <c r="C52" s="248" t="s">
        <v>89</v>
      </c>
      <c r="D52" s="254"/>
      <c r="E52" s="247">
        <f>+(317840/5169175)*100</f>
        <v>6.1487568132245469</v>
      </c>
      <c r="F52" s="255">
        <f>+D52/E52</f>
        <v>0</v>
      </c>
      <c r="H52" t="s">
        <v>102</v>
      </c>
      <c r="I52" t="s">
        <v>64</v>
      </c>
      <c r="J52" t="s">
        <v>103</v>
      </c>
    </row>
    <row r="53" spans="1:10" x14ac:dyDescent="0.25">
      <c r="A53" s="11"/>
      <c r="B53" s="11"/>
      <c r="C53" s="246" t="s">
        <v>90</v>
      </c>
      <c r="D53" s="254"/>
      <c r="E53" s="247"/>
      <c r="F53" s="253"/>
    </row>
    <row r="54" spans="1:10" ht="6.75" customHeight="1" x14ac:dyDescent="0.25">
      <c r="A54" s="11"/>
      <c r="B54" s="11"/>
      <c r="C54" s="246"/>
      <c r="D54" s="254"/>
      <c r="E54" s="247"/>
      <c r="F54" s="253"/>
    </row>
    <row r="55" spans="1:10" x14ac:dyDescent="0.25">
      <c r="A55" s="81" t="s">
        <v>99</v>
      </c>
      <c r="C55" s="248" t="s">
        <v>91</v>
      </c>
      <c r="D55" s="254"/>
      <c r="E55" s="247">
        <v>45.7</v>
      </c>
      <c r="F55" s="255">
        <f>+D55/E55</f>
        <v>0</v>
      </c>
      <c r="H55" t="s">
        <v>102</v>
      </c>
      <c r="I55" t="s">
        <v>64</v>
      </c>
      <c r="J55" t="s">
        <v>103</v>
      </c>
    </row>
    <row r="56" spans="1:10" x14ac:dyDescent="0.25">
      <c r="A56" s="11"/>
      <c r="B56" s="11"/>
      <c r="C56" s="246" t="s">
        <v>92</v>
      </c>
      <c r="D56" s="254"/>
      <c r="E56" s="246"/>
      <c r="F56" s="253"/>
    </row>
    <row r="57" spans="1:10" ht="6.75" customHeight="1" x14ac:dyDescent="0.25">
      <c r="C57" s="246"/>
      <c r="D57" s="253"/>
      <c r="E57" s="246"/>
      <c r="F57" s="253"/>
    </row>
    <row r="58" spans="1:10" x14ac:dyDescent="0.25">
      <c r="A58" s="81" t="s">
        <v>99</v>
      </c>
      <c r="C58" s="248" t="s">
        <v>109</v>
      </c>
      <c r="D58" s="253"/>
      <c r="E58" s="246">
        <f>11.5+10.5+5.1</f>
        <v>27.1</v>
      </c>
      <c r="F58" s="255">
        <f>+D58/E58</f>
        <v>0</v>
      </c>
      <c r="H58" t="s">
        <v>104</v>
      </c>
      <c r="I58" t="s">
        <v>64</v>
      </c>
      <c r="J58" t="s">
        <v>103</v>
      </c>
    </row>
    <row r="59" spans="1:10" x14ac:dyDescent="0.25">
      <c r="C59" s="246" t="s">
        <v>84</v>
      </c>
      <c r="D59" s="253"/>
      <c r="E59" s="246"/>
      <c r="F59" s="253"/>
    </row>
    <row r="60" spans="1:10" x14ac:dyDescent="0.25">
      <c r="C60" s="246" t="s">
        <v>85</v>
      </c>
      <c r="D60" s="253"/>
      <c r="E60" s="246"/>
      <c r="F60" s="253"/>
    </row>
    <row r="61" spans="1:10" ht="7.5" customHeight="1" x14ac:dyDescent="0.25">
      <c r="C61" s="246"/>
      <c r="D61" s="253"/>
      <c r="E61" s="246"/>
      <c r="F61" s="253"/>
    </row>
    <row r="62" spans="1:10" x14ac:dyDescent="0.25">
      <c r="A62" s="57" t="s">
        <v>97</v>
      </c>
      <c r="C62" s="248" t="s">
        <v>100</v>
      </c>
      <c r="D62" s="254"/>
      <c r="E62" s="247">
        <f>(480290/6612150)*100</f>
        <v>7.2637493099823818</v>
      </c>
      <c r="F62" s="255">
        <f>+D62/E62</f>
        <v>0</v>
      </c>
      <c r="H62" t="s">
        <v>106</v>
      </c>
      <c r="I62" t="s">
        <v>107</v>
      </c>
    </row>
    <row r="63" spans="1:10" x14ac:dyDescent="0.25">
      <c r="C63" s="246" t="s">
        <v>86</v>
      </c>
      <c r="D63" s="253"/>
      <c r="E63" s="246"/>
      <c r="F63" s="253"/>
    </row>
    <row r="64" spans="1:10" ht="6.75" customHeight="1" x14ac:dyDescent="0.25">
      <c r="C64" s="246"/>
      <c r="D64" s="253"/>
      <c r="E64" s="246"/>
      <c r="F64" s="253"/>
    </row>
    <row r="65" spans="1:10" ht="6.75" customHeight="1" x14ac:dyDescent="0.25">
      <c r="C65" s="250"/>
      <c r="D65" s="253"/>
      <c r="E65" s="246"/>
      <c r="F65" s="253"/>
    </row>
    <row r="66" spans="1:10" ht="13.5" customHeight="1" x14ac:dyDescent="0.25">
      <c r="A66" s="57" t="s">
        <v>97</v>
      </c>
      <c r="C66" s="248" t="s">
        <v>87</v>
      </c>
      <c r="D66" s="254"/>
      <c r="E66" s="247">
        <f>+((102070+476835+754555+415635)/7141675)*100</f>
        <v>24.491383323940109</v>
      </c>
      <c r="F66" s="255">
        <f t="shared" ref="F66:F67" si="0">+D66/E66</f>
        <v>0</v>
      </c>
      <c r="H66" s="28" t="s">
        <v>115</v>
      </c>
    </row>
    <row r="67" spans="1:10" ht="12.75" customHeight="1" x14ac:dyDescent="0.25">
      <c r="C67" s="250" t="s">
        <v>94</v>
      </c>
      <c r="D67" s="254"/>
      <c r="E67" s="247">
        <f>+((83583+523081+876776+469521)/7575584)*100</f>
        <v>25.779675863933392</v>
      </c>
      <c r="F67" s="255">
        <f t="shared" si="0"/>
        <v>0</v>
      </c>
    </row>
    <row r="68" spans="1:10" ht="6" customHeight="1" x14ac:dyDescent="0.25">
      <c r="C68" s="246"/>
      <c r="D68" s="256"/>
      <c r="E68" s="251"/>
      <c r="F68" s="253"/>
    </row>
    <row r="69" spans="1:10" x14ac:dyDescent="0.25">
      <c r="A69" s="57" t="s">
        <v>97</v>
      </c>
      <c r="C69" s="248" t="s">
        <v>81</v>
      </c>
      <c r="D69" s="254"/>
      <c r="E69" s="247">
        <v>2</v>
      </c>
      <c r="F69" s="255">
        <f>+D69/E69</f>
        <v>0</v>
      </c>
      <c r="I69" t="s">
        <v>64</v>
      </c>
      <c r="J69" t="s">
        <v>65</v>
      </c>
    </row>
    <row r="70" spans="1:10" x14ac:dyDescent="0.25">
      <c r="C70" s="246" t="s">
        <v>82</v>
      </c>
      <c r="D70" s="253"/>
      <c r="E70" s="246"/>
      <c r="F70" s="253"/>
    </row>
    <row r="71" spans="1:10" ht="6.75" customHeight="1" x14ac:dyDescent="0.25">
      <c r="C71" s="246"/>
      <c r="D71" s="254"/>
      <c r="E71" s="247"/>
      <c r="F71" s="253"/>
    </row>
    <row r="72" spans="1:10" x14ac:dyDescent="0.25">
      <c r="A72" s="57" t="s">
        <v>97</v>
      </c>
      <c r="C72" s="252" t="s">
        <v>76</v>
      </c>
      <c r="D72" s="253"/>
      <c r="E72" s="246">
        <v>7.4</v>
      </c>
      <c r="F72" s="255">
        <f>+D72/E72</f>
        <v>0</v>
      </c>
      <c r="G72" s="7"/>
      <c r="H72" t="s">
        <v>73</v>
      </c>
      <c r="I72" t="s">
        <v>64</v>
      </c>
      <c r="J72" t="s">
        <v>65</v>
      </c>
    </row>
    <row r="73" spans="1:10" x14ac:dyDescent="0.25">
      <c r="C73" s="246" t="s">
        <v>83</v>
      </c>
      <c r="D73" s="253"/>
      <c r="E73" s="246"/>
      <c r="F73" s="253"/>
    </row>
    <row r="74" spans="1:10" ht="6.75" customHeight="1" x14ac:dyDescent="0.25">
      <c r="C74" s="244"/>
      <c r="D74" s="244"/>
      <c r="E74" s="244"/>
    </row>
  </sheetData>
  <mergeCells count="4">
    <mergeCell ref="D4:E4"/>
    <mergeCell ref="D10:E10"/>
    <mergeCell ref="D31:E31"/>
    <mergeCell ref="D46:E46"/>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B045-A38E-47FE-A506-E9A27ADA73A2}">
  <dimension ref="A1:J48"/>
  <sheetViews>
    <sheetView topLeftCell="A35" workbookViewId="0">
      <selection activeCell="J49" sqref="A1:J49"/>
    </sheetView>
  </sheetViews>
  <sheetFormatPr defaultRowHeight="15" x14ac:dyDescent="0.25"/>
  <cols>
    <col min="1" max="1" width="3.7109375" customWidth="1"/>
    <col min="2" max="2" width="34.42578125" customWidth="1"/>
    <col min="5" max="5" width="18.140625" customWidth="1"/>
    <col min="6" max="6" width="22.42578125" customWidth="1"/>
    <col min="7" max="7" width="18.5703125" customWidth="1"/>
    <col min="8" max="8" width="22" customWidth="1"/>
    <col min="9" max="9" width="11.5703125" customWidth="1"/>
    <col min="10" max="10" width="3.5703125" customWidth="1"/>
  </cols>
  <sheetData>
    <row r="1" spans="1:10" x14ac:dyDescent="0.25">
      <c r="A1" s="29"/>
      <c r="B1" s="29"/>
      <c r="C1" s="29"/>
      <c r="D1" s="29"/>
      <c r="E1" s="29"/>
      <c r="F1" s="29"/>
      <c r="G1" s="29"/>
      <c r="H1" s="29"/>
      <c r="I1" s="29"/>
      <c r="J1" s="29"/>
    </row>
    <row r="2" spans="1:10" ht="6.75" customHeight="1" x14ac:dyDescent="0.25">
      <c r="A2" s="29"/>
      <c r="J2" s="29"/>
    </row>
    <row r="3" spans="1:10" x14ac:dyDescent="0.25">
      <c r="A3" s="29"/>
      <c r="J3" s="29"/>
    </row>
    <row r="4" spans="1:10" ht="51" customHeight="1" x14ac:dyDescent="0.25">
      <c r="A4" s="29"/>
      <c r="J4" s="29"/>
    </row>
    <row r="5" spans="1:10" ht="18" customHeight="1" x14ac:dyDescent="0.3">
      <c r="A5" s="29"/>
      <c r="B5" s="1" t="s">
        <v>212</v>
      </c>
      <c r="J5" s="29"/>
    </row>
    <row r="6" spans="1:10" ht="6" customHeight="1" x14ac:dyDescent="0.25">
      <c r="A6" s="29"/>
      <c r="J6" s="29"/>
    </row>
    <row r="7" spans="1:10" ht="16.5" customHeight="1" x14ac:dyDescent="0.3">
      <c r="A7" s="29"/>
      <c r="F7" s="83" t="s">
        <v>216</v>
      </c>
      <c r="J7" s="29"/>
    </row>
    <row r="8" spans="1:10" ht="18.75" x14ac:dyDescent="0.3">
      <c r="A8" s="29"/>
      <c r="B8" s="1" t="s">
        <v>211</v>
      </c>
      <c r="C8" s="243" t="s">
        <v>200</v>
      </c>
      <c r="D8" s="233"/>
      <c r="E8" s="233"/>
      <c r="F8" s="233"/>
      <c r="G8" s="233"/>
      <c r="H8" s="233"/>
      <c r="I8" s="233"/>
      <c r="J8" s="29"/>
    </row>
    <row r="9" spans="1:10" ht="18.75" x14ac:dyDescent="0.3">
      <c r="A9" s="29"/>
      <c r="B9" s="73"/>
      <c r="C9" s="241" t="s">
        <v>201</v>
      </c>
      <c r="D9" s="242"/>
      <c r="E9" s="77" t="s">
        <v>202</v>
      </c>
      <c r="F9" s="77" t="s">
        <v>203</v>
      </c>
      <c r="G9" s="241" t="s">
        <v>204</v>
      </c>
      <c r="H9" s="242"/>
      <c r="I9" s="242"/>
      <c r="J9" s="29"/>
    </row>
    <row r="10" spans="1:10" x14ac:dyDescent="0.25">
      <c r="A10" s="29"/>
      <c r="B10" s="73"/>
      <c r="C10" s="75" t="s">
        <v>205</v>
      </c>
      <c r="D10" s="75" t="s">
        <v>201</v>
      </c>
      <c r="E10" s="74" t="s">
        <v>206</v>
      </c>
      <c r="F10" s="74" t="s">
        <v>207</v>
      </c>
      <c r="G10" s="74" t="s">
        <v>208</v>
      </c>
      <c r="H10" s="75" t="s">
        <v>209</v>
      </c>
      <c r="I10" s="75" t="s">
        <v>210</v>
      </c>
      <c r="J10" s="29"/>
    </row>
    <row r="11" spans="1:10" ht="9.75" customHeight="1" x14ac:dyDescent="0.25">
      <c r="A11" s="29"/>
      <c r="J11" s="29"/>
    </row>
    <row r="12" spans="1:10" x14ac:dyDescent="0.25">
      <c r="A12" s="29"/>
      <c r="B12" s="78" t="s">
        <v>39</v>
      </c>
      <c r="C12" s="76"/>
      <c r="D12" s="76"/>
      <c r="H12" s="76"/>
      <c r="I12" s="76"/>
      <c r="J12" s="29"/>
    </row>
    <row r="13" spans="1:10" ht="7.5" customHeight="1" x14ac:dyDescent="0.25">
      <c r="A13" s="29"/>
      <c r="B13" s="29"/>
      <c r="J13" s="29"/>
    </row>
    <row r="14" spans="1:10" x14ac:dyDescent="0.25">
      <c r="A14" s="29"/>
      <c r="B14" s="78" t="s">
        <v>40</v>
      </c>
      <c r="C14" s="76"/>
      <c r="D14" s="76"/>
      <c r="E14" s="76"/>
      <c r="F14" s="76"/>
      <c r="G14" s="76"/>
      <c r="H14" s="76"/>
      <c r="I14" s="76"/>
      <c r="J14" s="29"/>
    </row>
    <row r="15" spans="1:10" ht="8.25" customHeight="1" x14ac:dyDescent="0.25">
      <c r="A15" s="29"/>
      <c r="B15" s="29"/>
      <c r="J15" s="29"/>
    </row>
    <row r="16" spans="1:10" x14ac:dyDescent="0.25">
      <c r="A16" s="29"/>
      <c r="B16" s="78" t="s">
        <v>37</v>
      </c>
      <c r="C16" s="76"/>
      <c r="D16" s="76"/>
      <c r="E16" s="76"/>
      <c r="F16" s="76"/>
      <c r="G16" s="76"/>
      <c r="H16" s="76"/>
      <c r="I16" s="76"/>
      <c r="J16" s="29"/>
    </row>
    <row r="17" spans="1:10" ht="6.75" customHeight="1" x14ac:dyDescent="0.25">
      <c r="A17" s="29"/>
      <c r="B17" s="29"/>
      <c r="J17" s="29"/>
    </row>
    <row r="18" spans="1:10" x14ac:dyDescent="0.25">
      <c r="A18" s="29"/>
      <c r="B18" s="78" t="s">
        <v>36</v>
      </c>
      <c r="D18" s="76"/>
      <c r="E18" s="76"/>
      <c r="F18" s="76"/>
      <c r="G18" s="76"/>
      <c r="H18" s="76"/>
      <c r="J18" s="29"/>
    </row>
    <row r="19" spans="1:10" ht="7.5" customHeight="1" x14ac:dyDescent="0.25">
      <c r="A19" s="29"/>
      <c r="J19" s="29"/>
    </row>
    <row r="20" spans="1:10" x14ac:dyDescent="0.25">
      <c r="A20" s="29"/>
      <c r="B20" s="79" t="s">
        <v>52</v>
      </c>
      <c r="D20" s="76"/>
      <c r="E20" s="76"/>
      <c r="F20" s="76"/>
      <c r="J20" s="29"/>
    </row>
    <row r="21" spans="1:10" ht="6.75" customHeight="1" x14ac:dyDescent="0.25">
      <c r="A21" s="29"/>
      <c r="B21" s="50"/>
      <c r="J21" s="29"/>
    </row>
    <row r="22" spans="1:10" x14ac:dyDescent="0.25">
      <c r="A22" s="29"/>
      <c r="B22" s="79" t="s">
        <v>213</v>
      </c>
      <c r="D22" s="76"/>
      <c r="E22" s="76"/>
      <c r="F22" s="76"/>
      <c r="J22" s="29"/>
    </row>
    <row r="23" spans="1:10" ht="6" customHeight="1" x14ac:dyDescent="0.25">
      <c r="A23" s="29"/>
      <c r="B23" s="50"/>
      <c r="J23" s="29"/>
    </row>
    <row r="24" spans="1:10" x14ac:dyDescent="0.25">
      <c r="A24" s="29"/>
      <c r="B24" s="79" t="s">
        <v>172</v>
      </c>
      <c r="C24" s="76"/>
      <c r="E24" s="76"/>
      <c r="F24" s="76"/>
      <c r="G24" s="76"/>
      <c r="H24" s="76"/>
      <c r="I24" s="76"/>
      <c r="J24" s="29"/>
    </row>
    <row r="25" spans="1:10" ht="7.5" customHeight="1" x14ac:dyDescent="0.25">
      <c r="A25" s="29"/>
      <c r="J25" s="29"/>
    </row>
    <row r="26" spans="1:10" x14ac:dyDescent="0.25">
      <c r="A26" s="29"/>
      <c r="B26" s="80" t="s">
        <v>214</v>
      </c>
      <c r="C26" s="76"/>
      <c r="D26" s="76"/>
      <c r="E26" s="76"/>
      <c r="F26" s="76"/>
      <c r="J26" s="29"/>
    </row>
    <row r="27" spans="1:10" ht="8.25" customHeight="1" x14ac:dyDescent="0.25">
      <c r="A27" s="29"/>
      <c r="B27" s="81"/>
      <c r="J27" s="29"/>
    </row>
    <row r="28" spans="1:10" x14ac:dyDescent="0.25">
      <c r="A28" s="29"/>
      <c r="B28" s="80" t="s">
        <v>198</v>
      </c>
      <c r="C28" s="76"/>
      <c r="D28" s="76"/>
      <c r="G28" s="76"/>
      <c r="H28" s="76"/>
      <c r="J28" s="29"/>
    </row>
    <row r="29" spans="1:10" ht="8.25" customHeight="1" x14ac:dyDescent="0.25">
      <c r="A29" s="29"/>
      <c r="B29" s="81"/>
      <c r="J29" s="29"/>
    </row>
    <row r="30" spans="1:10" x14ac:dyDescent="0.25">
      <c r="A30" s="29"/>
      <c r="B30" s="80" t="s">
        <v>215</v>
      </c>
      <c r="D30" s="76"/>
      <c r="E30" s="76"/>
      <c r="F30" s="76"/>
      <c r="G30" s="76"/>
      <c r="H30" s="76"/>
      <c r="I30" s="76"/>
      <c r="J30" s="29"/>
    </row>
    <row r="31" spans="1:10" ht="8.25" customHeight="1" x14ac:dyDescent="0.25">
      <c r="A31" s="29"/>
      <c r="J31" s="29"/>
    </row>
    <row r="32" spans="1:10" x14ac:dyDescent="0.25">
      <c r="A32" s="29"/>
      <c r="B32" s="82" t="s">
        <v>171</v>
      </c>
      <c r="E32" s="76"/>
      <c r="F32" s="76"/>
      <c r="G32" s="76"/>
      <c r="H32" s="76"/>
      <c r="I32" s="76"/>
      <c r="J32" s="29"/>
    </row>
    <row r="33" spans="1:10" ht="6.75" customHeight="1" x14ac:dyDescent="0.25">
      <c r="A33" s="29"/>
      <c r="B33" s="57"/>
      <c r="J33" s="29"/>
    </row>
    <row r="34" spans="1:10" x14ac:dyDescent="0.25">
      <c r="A34" s="29"/>
      <c r="B34" s="82" t="s">
        <v>56</v>
      </c>
      <c r="F34" s="76"/>
      <c r="G34" s="76"/>
      <c r="H34" s="76"/>
      <c r="I34" s="76"/>
      <c r="J34" s="29"/>
    </row>
    <row r="35" spans="1:10" ht="6.75" customHeight="1" x14ac:dyDescent="0.25">
      <c r="A35" s="29"/>
      <c r="B35" s="57"/>
      <c r="J35" s="29"/>
    </row>
    <row r="36" spans="1:10" x14ac:dyDescent="0.25">
      <c r="A36" s="29"/>
      <c r="B36" s="82" t="s">
        <v>199</v>
      </c>
      <c r="E36" s="76"/>
      <c r="F36" s="76"/>
      <c r="J36" s="29"/>
    </row>
    <row r="37" spans="1:10" ht="8.25" customHeight="1" x14ac:dyDescent="0.25">
      <c r="A37" s="29"/>
      <c r="B37" s="57"/>
      <c r="J37" s="29"/>
    </row>
    <row r="38" spans="1:10" x14ac:dyDescent="0.25">
      <c r="A38" s="29"/>
      <c r="B38" s="82" t="s">
        <v>195</v>
      </c>
      <c r="F38" s="76"/>
      <c r="G38" s="76"/>
      <c r="H38" s="76"/>
      <c r="I38" s="76"/>
      <c r="J38" s="29"/>
    </row>
    <row r="39" spans="1:10" ht="6" customHeight="1" x14ac:dyDescent="0.25">
      <c r="A39" s="29"/>
      <c r="J39" s="29"/>
    </row>
    <row r="40" spans="1:10" x14ac:dyDescent="0.25">
      <c r="A40" s="29"/>
      <c r="B40" s="66" t="s">
        <v>38</v>
      </c>
      <c r="C40" s="76"/>
      <c r="G40" s="76"/>
      <c r="H40" s="76"/>
      <c r="I40" s="76"/>
      <c r="J40" s="29"/>
    </row>
    <row r="41" spans="1:10" ht="6.75" customHeight="1" x14ac:dyDescent="0.25">
      <c r="A41" s="29"/>
      <c r="J41" s="29"/>
    </row>
    <row r="42" spans="1:10" x14ac:dyDescent="0.25">
      <c r="A42" s="29"/>
      <c r="B42" s="29"/>
      <c r="C42" s="29"/>
      <c r="D42" s="29"/>
      <c r="E42" s="29"/>
      <c r="F42" s="29"/>
      <c r="G42" s="29"/>
      <c r="H42" s="29"/>
      <c r="I42" s="29"/>
      <c r="J42" s="29"/>
    </row>
    <row r="43" spans="1:10" ht="15.75" thickBot="1" x14ac:dyDescent="0.3"/>
    <row r="44" spans="1:10" x14ac:dyDescent="0.25">
      <c r="B44" s="90" t="s">
        <v>236</v>
      </c>
      <c r="C44" s="91"/>
      <c r="D44" s="91"/>
      <c r="E44" s="91"/>
      <c r="F44" s="91"/>
      <c r="G44" s="91"/>
      <c r="H44" s="91"/>
      <c r="I44" s="92"/>
    </row>
    <row r="45" spans="1:10" x14ac:dyDescent="0.25">
      <c r="B45" s="93"/>
      <c r="I45" s="94"/>
    </row>
    <row r="46" spans="1:10" x14ac:dyDescent="0.25">
      <c r="B46" s="93"/>
      <c r="I46" s="94"/>
    </row>
    <row r="47" spans="1:10" x14ac:dyDescent="0.25">
      <c r="B47" s="93"/>
      <c r="I47" s="94"/>
    </row>
    <row r="48" spans="1:10" ht="15.75" thickBot="1" x14ac:dyDescent="0.3">
      <c r="B48" s="95"/>
      <c r="C48" s="96"/>
      <c r="D48" s="96"/>
      <c r="E48" s="96"/>
      <c r="F48" s="96"/>
      <c r="G48" s="96"/>
      <c r="H48" s="96"/>
      <c r="I48" s="97"/>
    </row>
  </sheetData>
  <mergeCells count="3">
    <mergeCell ref="C9:D9"/>
    <mergeCell ref="G9:I9"/>
    <mergeCell ref="C8: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AAA3-6ECF-4C9F-A06E-4FF3691EE0C1}">
  <dimension ref="A1:Z30"/>
  <sheetViews>
    <sheetView topLeftCell="A16" workbookViewId="0">
      <selection activeCell="Z28" sqref="Q1:Z28"/>
    </sheetView>
  </sheetViews>
  <sheetFormatPr defaultRowHeight="15" x14ac:dyDescent="0.25"/>
  <cols>
    <col min="1" max="1" width="3.140625" customWidth="1"/>
    <col min="2" max="2" width="6" customWidth="1"/>
    <col min="7" max="7" width="11" customWidth="1"/>
    <col min="9" max="9" width="10.140625" customWidth="1"/>
    <col min="10" max="10" width="3.85546875" customWidth="1"/>
    <col min="14" max="14" width="10.42578125" customWidth="1"/>
    <col min="15" max="16" width="3.28515625" customWidth="1"/>
    <col min="17" max="17" width="3" customWidth="1"/>
    <col min="25" max="25" width="10.28515625" customWidth="1"/>
    <col min="26" max="26" width="3.7109375" customWidth="1"/>
  </cols>
  <sheetData>
    <row r="1" spans="1:26" x14ac:dyDescent="0.25">
      <c r="A1" s="29"/>
      <c r="B1" s="29"/>
      <c r="C1" s="29"/>
      <c r="D1" s="29"/>
      <c r="E1" s="29"/>
      <c r="F1" s="29"/>
      <c r="G1" s="29"/>
      <c r="H1" s="29"/>
      <c r="I1" s="29"/>
      <c r="J1" s="29"/>
      <c r="K1" s="29"/>
      <c r="L1" s="29"/>
      <c r="M1" s="29"/>
      <c r="N1" s="29"/>
      <c r="O1" s="29"/>
      <c r="Q1" s="29"/>
      <c r="R1" s="29"/>
      <c r="S1" s="29"/>
      <c r="T1" s="29"/>
      <c r="U1" s="29"/>
      <c r="V1" s="29"/>
      <c r="W1" s="29"/>
      <c r="X1" s="29"/>
      <c r="Y1" s="29"/>
      <c r="Z1" s="29"/>
    </row>
    <row r="2" spans="1:26" x14ac:dyDescent="0.25">
      <c r="A2" s="29"/>
      <c r="B2" s="11"/>
      <c r="C2" s="11"/>
      <c r="D2" s="11"/>
      <c r="E2" s="11"/>
      <c r="F2" s="11"/>
      <c r="G2" s="11"/>
      <c r="H2" s="11"/>
      <c r="I2" s="11"/>
      <c r="J2" s="11"/>
      <c r="K2" s="11"/>
      <c r="L2" s="11"/>
      <c r="M2" s="11"/>
      <c r="N2" s="11"/>
      <c r="O2" s="29"/>
      <c r="Q2" s="29"/>
      <c r="R2" s="9" t="s">
        <v>168</v>
      </c>
      <c r="Z2" s="29"/>
    </row>
    <row r="3" spans="1:26" x14ac:dyDescent="0.25">
      <c r="A3" s="29"/>
      <c r="B3" s="11"/>
      <c r="C3" s="11"/>
      <c r="D3" s="11"/>
      <c r="E3" s="11"/>
      <c r="F3" s="11"/>
      <c r="G3" s="11"/>
      <c r="H3" s="11"/>
      <c r="I3" s="11"/>
      <c r="J3" s="11"/>
      <c r="K3" s="11"/>
      <c r="L3" s="11"/>
      <c r="M3" s="11"/>
      <c r="N3" s="11"/>
      <c r="O3" s="29"/>
      <c r="Q3" s="29"/>
      <c r="Z3" s="29"/>
    </row>
    <row r="4" spans="1:26" ht="24" customHeight="1" x14ac:dyDescent="0.3">
      <c r="A4" s="29"/>
      <c r="B4" s="11"/>
      <c r="C4" s="11"/>
      <c r="D4" s="11"/>
      <c r="E4" s="11"/>
      <c r="F4" s="31" t="s">
        <v>145</v>
      </c>
      <c r="G4" s="11"/>
      <c r="H4" s="11"/>
      <c r="I4" s="11"/>
      <c r="J4" s="11"/>
      <c r="K4" s="11"/>
      <c r="L4" s="11"/>
      <c r="M4" s="11"/>
      <c r="N4" s="11"/>
      <c r="O4" s="29"/>
      <c r="Q4" s="29"/>
      <c r="Z4" s="29"/>
    </row>
    <row r="5" spans="1:26" x14ac:dyDescent="0.25">
      <c r="A5" s="29"/>
      <c r="B5" s="11"/>
      <c r="C5" s="11"/>
      <c r="D5" s="11"/>
      <c r="E5" s="11"/>
      <c r="F5" s="11"/>
      <c r="G5" s="11"/>
      <c r="H5" s="11"/>
      <c r="I5" s="11"/>
      <c r="J5" s="11"/>
      <c r="K5" s="11"/>
      <c r="L5" s="11"/>
      <c r="M5" s="11"/>
      <c r="N5" s="11"/>
      <c r="O5" s="29"/>
      <c r="Q5" s="29"/>
      <c r="Z5" s="29"/>
    </row>
    <row r="6" spans="1:26" x14ac:dyDescent="0.25">
      <c r="A6" s="29"/>
      <c r="B6" s="11"/>
      <c r="C6" s="11"/>
      <c r="D6" s="11"/>
      <c r="E6" s="11"/>
      <c r="F6" s="11"/>
      <c r="G6" s="11"/>
      <c r="H6" s="11"/>
      <c r="I6" s="11"/>
      <c r="J6" s="11"/>
      <c r="K6" s="11"/>
      <c r="L6" s="11"/>
      <c r="M6" s="11"/>
      <c r="N6" s="11"/>
      <c r="O6" s="29"/>
      <c r="Q6" s="29"/>
      <c r="Z6" s="29"/>
    </row>
    <row r="7" spans="1:26" ht="18.75" x14ac:dyDescent="0.3">
      <c r="A7" s="29"/>
      <c r="B7" s="12" t="s">
        <v>154</v>
      </c>
      <c r="C7" s="11"/>
      <c r="D7" s="11"/>
      <c r="E7" s="11"/>
      <c r="F7" s="11"/>
      <c r="G7" s="11"/>
      <c r="H7" s="11"/>
      <c r="I7" s="11"/>
      <c r="J7" s="11"/>
      <c r="K7" s="11"/>
      <c r="L7" s="11"/>
      <c r="M7" s="11"/>
      <c r="N7" s="11"/>
      <c r="O7" s="29"/>
      <c r="Q7" s="29"/>
      <c r="Z7" s="29"/>
    </row>
    <row r="8" spans="1:26" x14ac:dyDescent="0.25">
      <c r="A8" s="29"/>
      <c r="B8" s="11" t="s">
        <v>143</v>
      </c>
      <c r="C8" s="11"/>
      <c r="D8" s="11"/>
      <c r="E8" s="11"/>
      <c r="F8" s="11"/>
      <c r="G8" s="11"/>
      <c r="H8" s="11"/>
      <c r="I8" s="11"/>
      <c r="J8" s="11"/>
      <c r="K8" s="11"/>
      <c r="L8" s="11"/>
      <c r="M8" s="11"/>
      <c r="N8" s="11"/>
      <c r="O8" s="29"/>
      <c r="Q8" s="29"/>
      <c r="Z8" s="29"/>
    </row>
    <row r="9" spans="1:26" ht="6.75" customHeight="1" x14ac:dyDescent="0.25">
      <c r="A9" s="29"/>
      <c r="B9" s="11"/>
      <c r="C9" s="11"/>
      <c r="D9" s="11"/>
      <c r="E9" s="11"/>
      <c r="F9" s="11"/>
      <c r="G9" s="11"/>
      <c r="H9" s="11"/>
      <c r="I9" s="11"/>
      <c r="J9" s="11"/>
      <c r="K9" s="11"/>
      <c r="L9" s="11"/>
      <c r="M9" s="11"/>
      <c r="N9" s="11"/>
      <c r="O9" s="29"/>
      <c r="Q9" s="29"/>
      <c r="Z9" s="29"/>
    </row>
    <row r="10" spans="1:26" ht="6.75" customHeight="1" x14ac:dyDescent="0.25">
      <c r="A10" s="29"/>
      <c r="B10" s="11"/>
      <c r="C10" s="11"/>
      <c r="D10" s="11"/>
      <c r="E10" s="11"/>
      <c r="F10" s="11"/>
      <c r="G10" s="11"/>
      <c r="H10" s="11"/>
      <c r="I10" s="11"/>
      <c r="J10" s="11"/>
      <c r="K10" s="11"/>
      <c r="L10" s="11"/>
      <c r="M10" s="11"/>
      <c r="N10" s="11"/>
      <c r="O10" s="29"/>
      <c r="Q10" s="29"/>
      <c r="Z10" s="29"/>
    </row>
    <row r="11" spans="1:26" ht="13.5" customHeight="1" x14ac:dyDescent="0.25">
      <c r="A11" s="29"/>
      <c r="B11" s="11"/>
      <c r="C11" s="11"/>
      <c r="D11" s="11"/>
      <c r="E11" s="11"/>
      <c r="F11" s="11"/>
      <c r="G11" s="11"/>
      <c r="H11" s="11"/>
      <c r="I11" s="11"/>
      <c r="J11" s="11"/>
      <c r="K11" s="11"/>
      <c r="L11" s="11"/>
      <c r="M11" s="11"/>
      <c r="N11" s="11"/>
      <c r="O11" s="29"/>
      <c r="Q11" s="29"/>
      <c r="Z11" s="29"/>
    </row>
    <row r="12" spans="1:26" ht="24.75" x14ac:dyDescent="0.25">
      <c r="A12" s="29"/>
      <c r="B12" s="17" t="s">
        <v>11</v>
      </c>
      <c r="C12" s="11"/>
      <c r="D12" s="11"/>
      <c r="E12" s="11"/>
      <c r="F12" s="11"/>
      <c r="G12" s="11"/>
      <c r="H12" s="18" t="s">
        <v>5</v>
      </c>
      <c r="I12" s="19" t="s">
        <v>9</v>
      </c>
      <c r="J12" s="11"/>
      <c r="K12" s="11"/>
      <c r="L12" s="11"/>
      <c r="M12" s="11"/>
      <c r="N12" s="11"/>
      <c r="O12" s="29"/>
      <c r="Q12" s="29"/>
      <c r="R12" t="s">
        <v>158</v>
      </c>
      <c r="S12" t="str">
        <f>+I12</f>
        <v>Percentage of Total</v>
      </c>
      <c r="Z12" s="29"/>
    </row>
    <row r="13" spans="1:26" x14ac:dyDescent="0.25">
      <c r="A13" s="29"/>
      <c r="B13" s="13" t="s">
        <v>0</v>
      </c>
      <c r="C13" s="11" t="s">
        <v>118</v>
      </c>
      <c r="D13" s="11"/>
      <c r="E13" s="11"/>
      <c r="F13" s="11"/>
      <c r="G13" s="11"/>
      <c r="H13" s="16">
        <v>4</v>
      </c>
      <c r="I13" s="30">
        <f>+(H13/H21)*100</f>
        <v>7.6923076923076925</v>
      </c>
      <c r="J13" s="11"/>
      <c r="K13" s="11" t="s">
        <v>155</v>
      </c>
      <c r="L13" s="11"/>
      <c r="M13" s="11"/>
      <c r="N13" s="11"/>
      <c r="O13" s="29"/>
      <c r="Q13" s="29"/>
      <c r="R13" t="str">
        <f>+C13</f>
        <v>Avoid shocks as much as possible</v>
      </c>
      <c r="S13" s="41">
        <f t="shared" ref="S13:S20" si="0">+I13</f>
        <v>7.6923076923076925</v>
      </c>
      <c r="Z13" s="29"/>
    </row>
    <row r="14" spans="1:26" x14ac:dyDescent="0.25">
      <c r="A14" s="29"/>
      <c r="B14" s="13" t="s">
        <v>1</v>
      </c>
      <c r="C14" s="11" t="s">
        <v>119</v>
      </c>
      <c r="D14" s="11"/>
      <c r="E14" s="11"/>
      <c r="F14" s="11"/>
      <c r="G14" s="11"/>
      <c r="H14" s="16">
        <v>7</v>
      </c>
      <c r="I14" s="30">
        <f>+(H14/H21)*100</f>
        <v>13.461538461538462</v>
      </c>
      <c r="J14" s="11"/>
      <c r="K14" s="11" t="s">
        <v>156</v>
      </c>
      <c r="L14" s="11"/>
      <c r="M14" s="11"/>
      <c r="N14" s="11"/>
      <c r="O14" s="29"/>
      <c r="Q14" s="29"/>
      <c r="R14" t="str">
        <f t="shared" ref="R14:R20" si="1">+C14</f>
        <v>Better anticipate and prepare for shocks</v>
      </c>
      <c r="S14" s="41">
        <f t="shared" si="0"/>
        <v>13.461538461538462</v>
      </c>
      <c r="Z14" s="29"/>
    </row>
    <row r="15" spans="1:26" x14ac:dyDescent="0.25">
      <c r="A15" s="29"/>
      <c r="B15" s="13" t="s">
        <v>2</v>
      </c>
      <c r="C15" s="11" t="s">
        <v>117</v>
      </c>
      <c r="D15" s="11"/>
      <c r="E15" s="11"/>
      <c r="F15" s="11"/>
      <c r="G15" s="11"/>
      <c r="H15" s="16">
        <v>8</v>
      </c>
      <c r="I15" s="30">
        <f>+(H15/H21)*100</f>
        <v>15.384615384615385</v>
      </c>
      <c r="J15" s="11"/>
      <c r="K15" s="11" t="s">
        <v>157</v>
      </c>
      <c r="L15" s="11"/>
      <c r="M15" s="11"/>
      <c r="N15" s="11"/>
      <c r="O15" s="29"/>
      <c r="Q15" s="29"/>
      <c r="R15" t="str">
        <f t="shared" si="1"/>
        <v>Lessen severity of shocks (blunt the impact)</v>
      </c>
      <c r="S15" s="41">
        <f t="shared" si="0"/>
        <v>15.384615384615385</v>
      </c>
      <c r="Z15" s="29"/>
    </row>
    <row r="16" spans="1:26" x14ac:dyDescent="0.25">
      <c r="A16" s="29"/>
      <c r="B16" s="13" t="s">
        <v>3</v>
      </c>
      <c r="C16" s="11" t="s">
        <v>116</v>
      </c>
      <c r="D16" s="11"/>
      <c r="E16" s="11"/>
      <c r="F16" s="11"/>
      <c r="G16" s="11"/>
      <c r="H16" s="16">
        <v>7</v>
      </c>
      <c r="I16" s="30">
        <f>+(H16/H21)*100</f>
        <v>13.461538461538462</v>
      </c>
      <c r="J16" s="11"/>
      <c r="K16" s="11"/>
      <c r="L16" s="11"/>
      <c r="M16" s="11"/>
      <c r="N16" s="11"/>
      <c r="O16" s="29"/>
      <c r="Q16" s="29"/>
      <c r="R16" t="str">
        <f t="shared" si="1"/>
        <v>Lessen duration of shocks (bounce back faster)</v>
      </c>
      <c r="S16" s="41">
        <f t="shared" si="0"/>
        <v>13.461538461538462</v>
      </c>
      <c r="Z16" s="29"/>
    </row>
    <row r="17" spans="1:26" x14ac:dyDescent="0.25">
      <c r="A17" s="29"/>
      <c r="B17" s="13" t="s">
        <v>4</v>
      </c>
      <c r="C17" s="11" t="s">
        <v>120</v>
      </c>
      <c r="D17" s="11"/>
      <c r="E17" s="11"/>
      <c r="F17" s="11"/>
      <c r="G17" s="11"/>
      <c r="H17" s="16">
        <v>8</v>
      </c>
      <c r="I17" s="30">
        <f>+(H17/H21)*100</f>
        <v>15.384615384615385</v>
      </c>
      <c r="J17" s="11"/>
      <c r="K17" s="11"/>
      <c r="L17" s="11"/>
      <c r="M17" s="11"/>
      <c r="N17" s="11"/>
      <c r="O17" s="29"/>
      <c r="Q17" s="29"/>
      <c r="R17" t="str">
        <f t="shared" si="1"/>
        <v>Move to higher level of performance after recovery</v>
      </c>
      <c r="S17" s="41">
        <f t="shared" si="0"/>
        <v>15.384615384615385</v>
      </c>
      <c r="Z17" s="29"/>
    </row>
    <row r="18" spans="1:26" x14ac:dyDescent="0.25">
      <c r="A18" s="29"/>
      <c r="B18" s="13" t="s">
        <v>6</v>
      </c>
      <c r="C18" s="11" t="s">
        <v>122</v>
      </c>
      <c r="D18" s="11"/>
      <c r="E18" s="11"/>
      <c r="F18" s="11"/>
      <c r="G18" s="11"/>
      <c r="H18" s="16">
        <v>8</v>
      </c>
      <c r="I18" s="30">
        <f>+(H18/H21)*100</f>
        <v>15.384615384615385</v>
      </c>
      <c r="J18" s="11"/>
      <c r="K18" s="11"/>
      <c r="L18" s="11"/>
      <c r="M18" s="11"/>
      <c r="N18" s="11"/>
      <c r="O18" s="29"/>
      <c r="Q18" s="29"/>
      <c r="R18" t="str">
        <f t="shared" si="1"/>
        <v>Survival (keep businesses, organizations "alive")</v>
      </c>
      <c r="S18" s="41">
        <f t="shared" si="0"/>
        <v>15.384615384615385</v>
      </c>
      <c r="Z18" s="29"/>
    </row>
    <row r="19" spans="1:26" x14ac:dyDescent="0.25">
      <c r="A19" s="29"/>
      <c r="B19" s="13" t="s">
        <v>18</v>
      </c>
      <c r="C19" s="11" t="s">
        <v>169</v>
      </c>
      <c r="D19" s="11"/>
      <c r="E19" s="11"/>
      <c r="F19" s="11"/>
      <c r="G19" s="11"/>
      <c r="H19" s="16">
        <v>6</v>
      </c>
      <c r="I19" s="30">
        <f>+(H19/H21)*100</f>
        <v>11.538461538461538</v>
      </c>
      <c r="J19" s="11"/>
      <c r="K19" s="11"/>
      <c r="L19" s="11"/>
      <c r="M19" s="11"/>
      <c r="N19" s="11"/>
      <c r="O19" s="29"/>
      <c r="Q19" s="29"/>
      <c r="R19" t="str">
        <f t="shared" si="1"/>
        <v>Take opportunity to leapfrog ahead</v>
      </c>
      <c r="S19" s="41">
        <f t="shared" si="0"/>
        <v>11.538461538461538</v>
      </c>
      <c r="Z19" s="29"/>
    </row>
    <row r="20" spans="1:26" x14ac:dyDescent="0.25">
      <c r="A20" s="29"/>
      <c r="B20" s="13" t="s">
        <v>19</v>
      </c>
      <c r="C20" s="11" t="s">
        <v>7</v>
      </c>
      <c r="D20" s="11"/>
      <c r="E20" s="11"/>
      <c r="F20" s="11"/>
      <c r="G20" s="11"/>
      <c r="H20" s="16">
        <v>4</v>
      </c>
      <c r="I20" s="30">
        <f>+(H20/H21)*100</f>
        <v>7.6923076923076925</v>
      </c>
      <c r="J20" s="11" t="s">
        <v>121</v>
      </c>
      <c r="K20" s="11"/>
      <c r="L20" s="11"/>
      <c r="M20" s="11"/>
      <c r="N20" s="11"/>
      <c r="O20" s="29"/>
      <c r="Q20" s="29"/>
      <c r="R20" t="str">
        <f t="shared" si="1"/>
        <v>Other________________________________________</v>
      </c>
      <c r="S20" s="41">
        <f t="shared" si="0"/>
        <v>7.6923076923076925</v>
      </c>
      <c r="Z20" s="29"/>
    </row>
    <row r="21" spans="1:26" x14ac:dyDescent="0.25">
      <c r="A21" s="29"/>
      <c r="B21" s="13" t="s">
        <v>8</v>
      </c>
      <c r="C21" s="11"/>
      <c r="D21" s="11"/>
      <c r="E21" s="11"/>
      <c r="F21" s="11"/>
      <c r="G21" s="11"/>
      <c r="H21" s="4">
        <f>SUM(H13:H20)</f>
        <v>52</v>
      </c>
      <c r="I21" s="4">
        <f>SUM(I13:I20)</f>
        <v>100</v>
      </c>
      <c r="J21" s="11"/>
      <c r="K21" s="11"/>
      <c r="L21" s="11"/>
      <c r="M21" s="11"/>
      <c r="N21" s="11"/>
      <c r="O21" s="29"/>
      <c r="Q21" s="29"/>
      <c r="Z21" s="29"/>
    </row>
    <row r="22" spans="1:26" x14ac:dyDescent="0.25">
      <c r="A22" s="29"/>
      <c r="B22" s="11"/>
      <c r="C22" s="11"/>
      <c r="D22" s="11"/>
      <c r="E22" s="11"/>
      <c r="F22" s="11"/>
      <c r="G22" s="11"/>
      <c r="H22" s="11" t="s">
        <v>265</v>
      </c>
      <c r="I22" s="11"/>
      <c r="J22" s="11"/>
      <c r="K22" s="11"/>
      <c r="L22" s="11"/>
      <c r="M22" s="11"/>
      <c r="N22" s="11"/>
      <c r="O22" s="29"/>
      <c r="Q22" s="29"/>
      <c r="Z22" s="29"/>
    </row>
    <row r="23" spans="1:26" x14ac:dyDescent="0.25">
      <c r="A23" s="29"/>
      <c r="B23" s="11"/>
      <c r="C23" s="11"/>
      <c r="D23" s="11"/>
      <c r="E23" s="11"/>
      <c r="F23" s="11"/>
      <c r="G23" s="11"/>
      <c r="H23" s="11"/>
      <c r="I23" s="11"/>
      <c r="J23" s="11"/>
      <c r="K23" s="11"/>
      <c r="L23" s="11"/>
      <c r="M23" s="11"/>
      <c r="N23" s="11"/>
      <c r="O23" s="29"/>
      <c r="Q23" s="29"/>
      <c r="Z23" s="29"/>
    </row>
    <row r="24" spans="1:26" x14ac:dyDescent="0.25">
      <c r="A24" s="29"/>
      <c r="B24" s="29"/>
      <c r="C24" s="29"/>
      <c r="D24" s="29"/>
      <c r="E24" s="29"/>
      <c r="F24" s="29"/>
      <c r="G24" s="29"/>
      <c r="H24" s="29"/>
      <c r="I24" s="29"/>
      <c r="J24" s="29"/>
      <c r="K24" s="29"/>
      <c r="L24" s="29"/>
      <c r="M24" s="29"/>
      <c r="N24" s="29"/>
      <c r="O24" s="29"/>
      <c r="Q24" s="29"/>
      <c r="Z24" s="29"/>
    </row>
    <row r="25" spans="1:26" x14ac:dyDescent="0.25">
      <c r="A25" t="s">
        <v>123</v>
      </c>
      <c r="Q25" s="29"/>
      <c r="Z25" s="29"/>
    </row>
    <row r="26" spans="1:26" x14ac:dyDescent="0.25">
      <c r="Q26" s="29"/>
      <c r="Z26" s="29"/>
    </row>
    <row r="27" spans="1:26" x14ac:dyDescent="0.25">
      <c r="C27" t="s">
        <v>150</v>
      </c>
      <c r="Q27" s="29"/>
      <c r="Z27" s="29"/>
    </row>
    <row r="28" spans="1:26" x14ac:dyDescent="0.25">
      <c r="C28" t="s">
        <v>151</v>
      </c>
      <c r="Q28" s="29"/>
      <c r="R28" s="29"/>
      <c r="S28" s="29"/>
      <c r="T28" s="29"/>
      <c r="U28" s="29"/>
      <c r="V28" s="29"/>
      <c r="W28" s="29"/>
      <c r="X28" s="29"/>
      <c r="Y28" s="29"/>
      <c r="Z28" s="29"/>
    </row>
    <row r="29" spans="1:26" x14ac:dyDescent="0.25">
      <c r="C29" t="s">
        <v>152</v>
      </c>
    </row>
    <row r="30" spans="1:26" x14ac:dyDescent="0.25">
      <c r="C30" t="s">
        <v>153</v>
      </c>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38BFC-473A-4963-BF8A-CC49DE2723A2}">
  <sheetPr>
    <pageSetUpPr fitToPage="1"/>
  </sheetPr>
  <dimension ref="A1:Z30"/>
  <sheetViews>
    <sheetView topLeftCell="A29" workbookViewId="0">
      <selection activeCell="M25" sqref="A1:M25"/>
    </sheetView>
  </sheetViews>
  <sheetFormatPr defaultRowHeight="15" x14ac:dyDescent="0.25"/>
  <cols>
    <col min="1" max="1" width="3.5703125" customWidth="1"/>
    <col min="2" max="2" width="4.140625" customWidth="1"/>
    <col min="5" max="5" width="11.85546875" customWidth="1"/>
    <col min="6" max="6" width="12.140625" customWidth="1"/>
    <col min="8" max="8" width="22.7109375" customWidth="1"/>
    <col min="9" max="9" width="12.42578125" customWidth="1"/>
    <col min="13" max="15" width="3.7109375" customWidth="1"/>
    <col min="26" max="26" width="3.42578125" customWidth="1"/>
  </cols>
  <sheetData>
    <row r="1" spans="1:26" x14ac:dyDescent="0.25">
      <c r="A1" s="29"/>
      <c r="B1" s="29"/>
      <c r="C1" s="29"/>
      <c r="D1" s="29"/>
      <c r="E1" s="29"/>
      <c r="F1" s="29"/>
      <c r="G1" s="29"/>
      <c r="H1" s="29"/>
      <c r="I1" s="29"/>
      <c r="J1" s="29"/>
      <c r="K1" s="29"/>
      <c r="L1" s="29"/>
      <c r="M1" s="29"/>
      <c r="O1" s="29"/>
      <c r="P1" s="29"/>
      <c r="Q1" s="29"/>
      <c r="R1" s="29"/>
      <c r="S1" s="29"/>
      <c r="T1" s="29"/>
      <c r="U1" s="29"/>
      <c r="V1" s="29"/>
      <c r="W1" s="29"/>
      <c r="X1" s="29"/>
      <c r="Y1" s="29"/>
      <c r="Z1" s="29"/>
    </row>
    <row r="2" spans="1:26" x14ac:dyDescent="0.25">
      <c r="A2" s="29"/>
      <c r="B2" s="11"/>
      <c r="C2" s="11"/>
      <c r="D2" s="11"/>
      <c r="E2" s="11"/>
      <c r="F2" s="11"/>
      <c r="G2" s="11"/>
      <c r="H2" s="11"/>
      <c r="I2" s="11"/>
      <c r="J2" s="11"/>
      <c r="K2" s="11"/>
      <c r="L2" s="11"/>
      <c r="M2" s="29"/>
      <c r="O2" s="29"/>
      <c r="Q2" s="42" t="s">
        <v>159</v>
      </c>
      <c r="Z2" s="29"/>
    </row>
    <row r="3" spans="1:26" x14ac:dyDescent="0.25">
      <c r="A3" s="29"/>
      <c r="B3" s="11"/>
      <c r="C3" s="11"/>
      <c r="D3" s="11"/>
      <c r="E3" s="11"/>
      <c r="F3" s="11"/>
      <c r="G3" s="11"/>
      <c r="H3" s="11"/>
      <c r="I3" s="11"/>
      <c r="J3" s="11"/>
      <c r="K3" s="11"/>
      <c r="L3" s="11"/>
      <c r="M3" s="29"/>
      <c r="O3" s="29"/>
      <c r="Z3" s="29"/>
    </row>
    <row r="4" spans="1:26" ht="23.25" customHeight="1" x14ac:dyDescent="0.3">
      <c r="A4" s="29"/>
      <c r="B4" s="11"/>
      <c r="C4" s="11"/>
      <c r="D4" s="11"/>
      <c r="E4" s="11"/>
      <c r="F4" s="31" t="s">
        <v>144</v>
      </c>
      <c r="G4" s="11"/>
      <c r="H4" s="11"/>
      <c r="I4" s="11"/>
      <c r="J4" s="11"/>
      <c r="K4" s="11"/>
      <c r="L4" s="11"/>
      <c r="M4" s="29"/>
      <c r="O4" s="29"/>
      <c r="Z4" s="29"/>
    </row>
    <row r="5" spans="1:26" x14ac:dyDescent="0.25">
      <c r="A5" s="29"/>
      <c r="B5" s="11"/>
      <c r="C5" s="11"/>
      <c r="D5" s="11"/>
      <c r="E5" s="11"/>
      <c r="F5" s="11"/>
      <c r="G5" s="11"/>
      <c r="H5" s="11"/>
      <c r="I5" s="11"/>
      <c r="J5" s="11"/>
      <c r="K5" s="11"/>
      <c r="L5" s="11"/>
      <c r="M5" s="29"/>
      <c r="O5" s="29"/>
      <c r="P5" s="29"/>
      <c r="Q5" s="29"/>
      <c r="R5" s="29"/>
      <c r="S5" s="29"/>
      <c r="T5" s="29"/>
      <c r="U5" s="29"/>
      <c r="V5" s="29"/>
      <c r="W5" s="29"/>
      <c r="X5" s="29"/>
      <c r="Y5" s="29"/>
      <c r="Z5" s="29"/>
    </row>
    <row r="6" spans="1:26" x14ac:dyDescent="0.25">
      <c r="A6" s="29"/>
      <c r="B6" s="11"/>
      <c r="C6" s="11"/>
      <c r="D6" s="11"/>
      <c r="E6" s="11"/>
      <c r="F6" s="11"/>
      <c r="G6" s="11"/>
      <c r="H6" s="11"/>
      <c r="I6" s="11"/>
      <c r="J6" s="11"/>
      <c r="K6" s="11"/>
      <c r="L6" s="11"/>
      <c r="M6" s="29"/>
      <c r="O6" s="29"/>
      <c r="Q6" s="9" t="s">
        <v>167</v>
      </c>
      <c r="Z6" s="29"/>
    </row>
    <row r="7" spans="1:26" ht="18.75" x14ac:dyDescent="0.3">
      <c r="A7" s="29"/>
      <c r="B7" s="12" t="s">
        <v>146</v>
      </c>
      <c r="C7" s="11"/>
      <c r="D7" s="11"/>
      <c r="E7" s="11"/>
      <c r="F7" s="11"/>
      <c r="G7" s="11"/>
      <c r="H7" s="11"/>
      <c r="I7" s="11"/>
      <c r="J7" s="11"/>
      <c r="K7" s="11"/>
      <c r="L7" s="11"/>
      <c r="M7" s="29"/>
      <c r="O7" s="29"/>
      <c r="Z7" s="29"/>
    </row>
    <row r="8" spans="1:26" x14ac:dyDescent="0.25">
      <c r="A8" s="29"/>
      <c r="B8" s="11" t="s">
        <v>149</v>
      </c>
      <c r="C8" s="11"/>
      <c r="D8" s="11"/>
      <c r="E8" s="11"/>
      <c r="F8" s="11"/>
      <c r="G8" s="11"/>
      <c r="H8" s="11"/>
      <c r="I8" s="11"/>
      <c r="J8" s="11"/>
      <c r="K8" s="11"/>
      <c r="L8" s="11"/>
      <c r="M8" s="29"/>
      <c r="O8" s="29"/>
      <c r="Z8" s="29"/>
    </row>
    <row r="9" spans="1:26" x14ac:dyDescent="0.25">
      <c r="A9" s="29"/>
      <c r="B9" s="11" t="s">
        <v>135</v>
      </c>
      <c r="C9" s="11"/>
      <c r="D9" s="11"/>
      <c r="E9" s="11"/>
      <c r="F9" s="11"/>
      <c r="G9" s="11"/>
      <c r="H9" s="11"/>
      <c r="I9" s="11"/>
      <c r="J9" s="11"/>
      <c r="K9" s="11"/>
      <c r="L9" s="11"/>
      <c r="M9" s="29"/>
      <c r="O9" s="29"/>
      <c r="Z9" s="29"/>
    </row>
    <row r="10" spans="1:26" x14ac:dyDescent="0.25">
      <c r="A10" s="29"/>
      <c r="B10" s="11" t="s">
        <v>127</v>
      </c>
      <c r="C10" s="11"/>
      <c r="D10" s="11"/>
      <c r="E10" s="11"/>
      <c r="F10" s="11"/>
      <c r="G10" s="11"/>
      <c r="H10" s="11"/>
      <c r="I10" s="11"/>
      <c r="J10" s="11"/>
      <c r="K10" s="11"/>
      <c r="L10" s="11"/>
      <c r="M10" s="29"/>
      <c r="O10" s="29"/>
      <c r="Z10" s="29"/>
    </row>
    <row r="11" spans="1:26" ht="9" customHeight="1" x14ac:dyDescent="0.25">
      <c r="A11" s="29"/>
      <c r="B11" s="11"/>
      <c r="C11" s="11"/>
      <c r="D11" s="11"/>
      <c r="E11" s="11"/>
      <c r="F11" s="11"/>
      <c r="G11" s="11"/>
      <c r="H11" s="11"/>
      <c r="I11" s="11"/>
      <c r="J11" s="11"/>
      <c r="K11" s="11"/>
      <c r="L11" s="11"/>
      <c r="M11" s="29"/>
      <c r="O11" s="29"/>
      <c r="Z11" s="29"/>
    </row>
    <row r="12" spans="1:26" ht="44.25" customHeight="1" x14ac:dyDescent="0.25">
      <c r="A12" s="29"/>
      <c r="B12" s="17" t="s">
        <v>14</v>
      </c>
      <c r="C12" s="11"/>
      <c r="D12" s="11"/>
      <c r="E12" s="11"/>
      <c r="F12" s="11"/>
      <c r="G12" s="11"/>
      <c r="H12" s="11"/>
      <c r="I12" s="15" t="s">
        <v>129</v>
      </c>
      <c r="J12" s="11"/>
      <c r="K12" s="11"/>
      <c r="L12" s="11"/>
      <c r="M12" s="29"/>
      <c r="O12" s="29"/>
      <c r="Z12" s="29"/>
    </row>
    <row r="13" spans="1:26" x14ac:dyDescent="0.25">
      <c r="A13" s="29"/>
      <c r="B13" s="13" t="s">
        <v>0</v>
      </c>
      <c r="C13" s="11" t="s">
        <v>12</v>
      </c>
      <c r="D13" s="11"/>
      <c r="E13" s="11"/>
      <c r="F13" s="11"/>
      <c r="G13" s="11"/>
      <c r="H13" s="11"/>
      <c r="I13" s="16">
        <v>8</v>
      </c>
      <c r="J13" s="11"/>
      <c r="K13" s="11"/>
      <c r="L13" s="11"/>
      <c r="M13" s="29"/>
      <c r="O13" s="29"/>
      <c r="Z13" s="29"/>
    </row>
    <row r="14" spans="1:26" x14ac:dyDescent="0.25">
      <c r="A14" s="29"/>
      <c r="B14" s="13" t="s">
        <v>1</v>
      </c>
      <c r="C14" s="11" t="s">
        <v>17</v>
      </c>
      <c r="D14" s="11"/>
      <c r="E14" s="11"/>
      <c r="F14" s="11"/>
      <c r="G14" s="11"/>
      <c r="H14" s="11"/>
      <c r="I14" s="16">
        <v>6</v>
      </c>
      <c r="J14" s="11"/>
      <c r="K14" s="11"/>
      <c r="L14" s="11"/>
      <c r="M14" s="29"/>
      <c r="O14" s="29"/>
      <c r="Z14" s="29"/>
    </row>
    <row r="15" spans="1:26" x14ac:dyDescent="0.25">
      <c r="A15" s="29"/>
      <c r="B15" s="13" t="s">
        <v>2</v>
      </c>
      <c r="C15" s="11" t="s">
        <v>13</v>
      </c>
      <c r="D15" s="11"/>
      <c r="E15" s="11"/>
      <c r="F15" s="11"/>
      <c r="G15" s="11"/>
      <c r="H15" s="11"/>
      <c r="I15" s="16">
        <v>9</v>
      </c>
      <c r="J15" s="11"/>
      <c r="K15" s="11"/>
      <c r="L15" s="11"/>
      <c r="M15" s="29"/>
      <c r="O15" s="29"/>
      <c r="Z15" s="29"/>
    </row>
    <row r="16" spans="1:26" x14ac:dyDescent="0.25">
      <c r="A16" s="29"/>
      <c r="B16" s="13" t="s">
        <v>3</v>
      </c>
      <c r="C16" s="11" t="s">
        <v>128</v>
      </c>
      <c r="D16" s="11"/>
      <c r="E16" s="11"/>
      <c r="F16" s="11"/>
      <c r="G16" s="11"/>
      <c r="H16" s="11"/>
      <c r="I16" s="16">
        <v>5</v>
      </c>
      <c r="J16" s="11"/>
      <c r="K16" s="11"/>
      <c r="L16" s="11"/>
      <c r="M16" s="29"/>
      <c r="O16" s="29"/>
      <c r="Z16" s="29"/>
    </row>
    <row r="17" spans="1:26" x14ac:dyDescent="0.25">
      <c r="A17" s="29"/>
      <c r="B17" s="13" t="s">
        <v>4</v>
      </c>
      <c r="C17" s="11" t="s">
        <v>16</v>
      </c>
      <c r="D17" s="11"/>
      <c r="E17" s="11"/>
      <c r="F17" s="11"/>
      <c r="G17" s="11"/>
      <c r="H17" s="11"/>
      <c r="I17" s="16">
        <v>7</v>
      </c>
      <c r="J17" s="11"/>
      <c r="K17" s="11"/>
      <c r="L17" s="11"/>
      <c r="M17" s="29"/>
      <c r="O17" s="29"/>
      <c r="Z17" s="29"/>
    </row>
    <row r="18" spans="1:26" x14ac:dyDescent="0.25">
      <c r="A18" s="29"/>
      <c r="B18" s="13" t="s">
        <v>6</v>
      </c>
      <c r="C18" s="11" t="s">
        <v>21</v>
      </c>
      <c r="D18" s="11"/>
      <c r="E18" s="11"/>
      <c r="F18" s="11"/>
      <c r="G18" s="11"/>
      <c r="H18" s="11"/>
      <c r="I18" s="16">
        <v>5</v>
      </c>
      <c r="J18" s="11"/>
      <c r="K18" s="11"/>
      <c r="L18" s="11"/>
      <c r="M18" s="29"/>
      <c r="O18" s="29"/>
      <c r="Z18" s="29"/>
    </row>
    <row r="19" spans="1:26" x14ac:dyDescent="0.25">
      <c r="A19" s="29"/>
      <c r="B19" s="13" t="s">
        <v>18</v>
      </c>
      <c r="C19" s="11" t="s">
        <v>131</v>
      </c>
      <c r="D19" s="11"/>
      <c r="E19" s="11"/>
      <c r="F19" s="11"/>
      <c r="G19" s="11"/>
      <c r="H19" s="11"/>
      <c r="I19" s="16">
        <v>5</v>
      </c>
      <c r="J19" s="11"/>
      <c r="K19" s="11"/>
      <c r="L19" s="11"/>
      <c r="M19" s="29"/>
      <c r="O19" s="29"/>
      <c r="Z19" s="29"/>
    </row>
    <row r="20" spans="1:26" x14ac:dyDescent="0.25">
      <c r="A20" s="29"/>
      <c r="B20" s="13" t="s">
        <v>19</v>
      </c>
      <c r="C20" s="11" t="s">
        <v>130</v>
      </c>
      <c r="D20" s="11"/>
      <c r="E20" s="11"/>
      <c r="F20" s="11"/>
      <c r="G20" s="11"/>
      <c r="H20" s="11"/>
      <c r="I20" s="16">
        <v>8</v>
      </c>
      <c r="J20" s="11"/>
      <c r="K20" s="11"/>
      <c r="L20" s="11"/>
      <c r="M20" s="29"/>
      <c r="O20" s="29"/>
      <c r="Z20" s="29"/>
    </row>
    <row r="21" spans="1:26" x14ac:dyDescent="0.25">
      <c r="A21" s="29"/>
      <c r="B21" s="13" t="s">
        <v>19</v>
      </c>
      <c r="C21" s="11" t="s">
        <v>20</v>
      </c>
      <c r="D21" s="11"/>
      <c r="E21" s="11"/>
      <c r="F21" s="11"/>
      <c r="G21" s="11"/>
      <c r="H21" s="11"/>
      <c r="I21" s="16">
        <v>3</v>
      </c>
      <c r="J21" s="11" t="s">
        <v>121</v>
      </c>
      <c r="K21" s="11"/>
      <c r="L21" s="11"/>
      <c r="M21" s="29"/>
      <c r="O21" s="29"/>
      <c r="Z21" s="29"/>
    </row>
    <row r="22" spans="1:26" ht="6" customHeight="1" x14ac:dyDescent="0.25">
      <c r="A22" s="29"/>
      <c r="B22" s="13"/>
      <c r="C22" s="11"/>
      <c r="D22" s="11"/>
      <c r="E22" s="11"/>
      <c r="F22" s="11"/>
      <c r="G22" s="11"/>
      <c r="H22" s="11"/>
      <c r="I22" s="11"/>
      <c r="J22" s="11"/>
      <c r="K22" s="11"/>
      <c r="L22" s="11"/>
      <c r="M22" s="29"/>
      <c r="O22" s="29"/>
      <c r="Z22" s="29"/>
    </row>
    <row r="23" spans="1:26" x14ac:dyDescent="0.25">
      <c r="A23" s="29"/>
      <c r="B23" s="11"/>
      <c r="C23" s="11"/>
      <c r="D23" s="11"/>
      <c r="E23" s="11"/>
      <c r="F23" s="11"/>
      <c r="G23" s="11"/>
      <c r="H23" s="14" t="s">
        <v>8</v>
      </c>
      <c r="I23" s="16">
        <f>+I13+I14+I15+I16+I18+I19+I21</f>
        <v>41</v>
      </c>
      <c r="J23" s="11" t="s">
        <v>161</v>
      </c>
      <c r="K23" s="11"/>
      <c r="L23" s="11"/>
      <c r="M23" s="29"/>
      <c r="O23" s="29"/>
      <c r="Z23" s="29"/>
    </row>
    <row r="24" spans="1:26" x14ac:dyDescent="0.25">
      <c r="A24" s="29"/>
      <c r="B24" s="11"/>
      <c r="C24" s="11"/>
      <c r="D24" s="11"/>
      <c r="E24" s="11"/>
      <c r="F24" s="11"/>
      <c r="G24" s="11"/>
      <c r="H24" s="11"/>
      <c r="I24" s="11"/>
      <c r="J24" s="11"/>
      <c r="K24" s="11"/>
      <c r="L24" s="11"/>
      <c r="M24" s="29"/>
      <c r="O24" s="29"/>
      <c r="P24" s="29"/>
      <c r="Q24" s="29"/>
      <c r="R24" s="29"/>
      <c r="S24" s="29"/>
      <c r="T24" s="29"/>
      <c r="U24" s="29"/>
      <c r="V24" s="29"/>
      <c r="W24" s="29"/>
      <c r="X24" s="29"/>
      <c r="Y24" s="29"/>
      <c r="Z24" s="29"/>
    </row>
    <row r="25" spans="1:26" x14ac:dyDescent="0.25">
      <c r="A25" s="29"/>
      <c r="B25" s="29"/>
      <c r="C25" s="29"/>
      <c r="D25" s="29"/>
      <c r="E25" s="29"/>
      <c r="F25" s="29"/>
      <c r="G25" s="29"/>
      <c r="H25" s="29"/>
      <c r="I25" s="29"/>
      <c r="J25" s="29"/>
      <c r="K25" s="29"/>
      <c r="L25" s="29"/>
      <c r="M25" s="29"/>
    </row>
    <row r="26" spans="1:26" x14ac:dyDescent="0.25">
      <c r="A26" t="s">
        <v>123</v>
      </c>
    </row>
    <row r="28" spans="1:26" x14ac:dyDescent="0.25">
      <c r="C28" t="s">
        <v>124</v>
      </c>
    </row>
    <row r="29" spans="1:26" x14ac:dyDescent="0.25">
      <c r="C29" t="s">
        <v>125</v>
      </c>
    </row>
    <row r="30" spans="1:26" x14ac:dyDescent="0.25">
      <c r="C30" t="s">
        <v>126</v>
      </c>
    </row>
  </sheetData>
  <pageMargins left="0.7" right="0.7" top="0.75" bottom="0.75" header="0.3" footer="0.3"/>
  <pageSetup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18DF-2E9D-4663-B1C7-8154C6F3B0B0}">
  <dimension ref="A1:AB32"/>
  <sheetViews>
    <sheetView topLeftCell="A16" workbookViewId="0">
      <selection activeCell="N27" sqref="A1:N27"/>
    </sheetView>
  </sheetViews>
  <sheetFormatPr defaultRowHeight="15" x14ac:dyDescent="0.25"/>
  <cols>
    <col min="1" max="1" width="3.5703125" customWidth="1"/>
    <col min="2" max="2" width="4.140625" customWidth="1"/>
    <col min="5" max="5" width="13.140625" customWidth="1"/>
    <col min="6" max="6" width="14" customWidth="1"/>
    <col min="7" max="7" width="5.42578125" customWidth="1"/>
    <col min="9" max="9" width="13.7109375" customWidth="1"/>
    <col min="11" max="11" width="15.28515625" customWidth="1"/>
    <col min="12" max="12" width="12.42578125" customWidth="1"/>
    <col min="13" max="13" width="3.7109375" customWidth="1"/>
    <col min="14" max="14" width="3" customWidth="1"/>
    <col min="15" max="15" width="3.140625" customWidth="1"/>
    <col min="16" max="16" width="4" customWidth="1"/>
    <col min="17" max="17" width="9.140625" customWidth="1"/>
    <col min="23" max="23" width="9.140625" customWidth="1"/>
    <col min="26" max="26" width="13.7109375" customWidth="1"/>
    <col min="27" max="27" width="2.42578125" customWidth="1"/>
    <col min="28" max="28" width="3.7109375" customWidth="1"/>
  </cols>
  <sheetData>
    <row r="1" spans="1:28" x14ac:dyDescent="0.25">
      <c r="A1" s="29"/>
      <c r="B1" s="29"/>
      <c r="C1" s="29"/>
      <c r="D1" s="29"/>
      <c r="E1" s="29"/>
      <c r="F1" s="29"/>
      <c r="G1" s="29"/>
      <c r="H1" s="29"/>
      <c r="I1" s="29"/>
      <c r="J1" s="29"/>
      <c r="K1" s="29"/>
      <c r="L1" s="29"/>
      <c r="M1" s="29"/>
      <c r="N1" s="29"/>
      <c r="O1" s="11"/>
      <c r="P1" s="29"/>
      <c r="Q1" s="29"/>
      <c r="R1" s="29"/>
      <c r="S1" s="29"/>
      <c r="T1" s="29"/>
      <c r="U1" s="29"/>
      <c r="V1" s="29"/>
      <c r="W1" s="29"/>
      <c r="X1" s="29"/>
      <c r="Y1" s="29"/>
      <c r="Z1" s="29"/>
      <c r="AA1" s="29"/>
      <c r="AB1" s="29"/>
    </row>
    <row r="2" spans="1:28" x14ac:dyDescent="0.25">
      <c r="A2" s="29"/>
      <c r="B2" s="11"/>
      <c r="C2" s="11"/>
      <c r="D2" s="11"/>
      <c r="E2" s="11"/>
      <c r="F2" s="11"/>
      <c r="G2" s="11"/>
      <c r="H2" s="11"/>
      <c r="I2" s="11"/>
      <c r="J2" s="11"/>
      <c r="K2" s="11"/>
      <c r="L2" s="11"/>
      <c r="M2" s="11"/>
      <c r="N2" s="29"/>
      <c r="O2" s="11"/>
      <c r="P2" s="29"/>
      <c r="Q2" s="11"/>
      <c r="R2" s="11"/>
      <c r="S2" s="11"/>
      <c r="T2" s="11"/>
      <c r="U2" s="11"/>
      <c r="V2" s="11"/>
      <c r="W2" s="11"/>
      <c r="X2" s="11"/>
      <c r="Y2" s="11"/>
      <c r="Z2" s="11"/>
      <c r="AB2" s="29"/>
    </row>
    <row r="3" spans="1:28" x14ac:dyDescent="0.25">
      <c r="A3" s="29"/>
      <c r="B3" s="11"/>
      <c r="C3" s="11"/>
      <c r="D3" s="11"/>
      <c r="E3" s="11"/>
      <c r="F3" s="11"/>
      <c r="G3" s="11"/>
      <c r="H3" s="11"/>
      <c r="I3" s="11"/>
      <c r="J3" s="11"/>
      <c r="K3" s="11"/>
      <c r="L3" s="11"/>
      <c r="M3" s="11"/>
      <c r="N3" s="29"/>
      <c r="O3" s="11"/>
      <c r="P3" s="29"/>
      <c r="Q3" s="11"/>
      <c r="R3" s="11"/>
      <c r="S3" s="11"/>
      <c r="T3" s="11"/>
      <c r="U3" s="11"/>
      <c r="V3" s="11"/>
      <c r="W3" s="11"/>
      <c r="X3" s="11"/>
      <c r="Y3" s="11"/>
      <c r="Z3" s="11"/>
      <c r="AB3" s="29"/>
    </row>
    <row r="4" spans="1:28" ht="21.75" customHeight="1" x14ac:dyDescent="0.3">
      <c r="A4" s="29"/>
      <c r="B4" s="11"/>
      <c r="C4" s="11"/>
      <c r="D4" s="11"/>
      <c r="E4" s="11"/>
      <c r="F4" s="31" t="s">
        <v>148</v>
      </c>
      <c r="G4" s="11"/>
      <c r="H4" s="11"/>
      <c r="I4" s="11"/>
      <c r="J4" s="11"/>
      <c r="K4" s="11"/>
      <c r="L4" s="11"/>
      <c r="M4" s="11"/>
      <c r="N4" s="29"/>
      <c r="O4" s="11"/>
      <c r="P4" s="29"/>
      <c r="Q4" s="11"/>
      <c r="R4" s="11"/>
      <c r="S4" s="11"/>
      <c r="T4" s="11"/>
      <c r="U4" s="11"/>
      <c r="V4" s="11"/>
      <c r="W4" s="11"/>
      <c r="X4" s="11"/>
      <c r="Y4" s="11"/>
      <c r="Z4" s="11"/>
      <c r="AB4" s="29"/>
    </row>
    <row r="5" spans="1:28" x14ac:dyDescent="0.25">
      <c r="A5" s="29"/>
      <c r="B5" s="11"/>
      <c r="C5" s="11"/>
      <c r="D5" s="11"/>
      <c r="E5" s="11"/>
      <c r="F5" s="11"/>
      <c r="G5" s="11"/>
      <c r="H5" s="11"/>
      <c r="I5" s="11"/>
      <c r="J5" s="11"/>
      <c r="K5" s="11"/>
      <c r="L5" s="11"/>
      <c r="M5" s="11"/>
      <c r="N5" s="29"/>
      <c r="O5" s="11"/>
      <c r="P5" s="29"/>
      <c r="Q5" s="11"/>
      <c r="R5" s="11"/>
      <c r="S5" s="11"/>
      <c r="T5" s="11"/>
      <c r="U5" s="11"/>
      <c r="V5" s="11"/>
      <c r="W5" s="11"/>
      <c r="X5" s="11"/>
      <c r="Y5" s="11"/>
      <c r="Z5" s="11"/>
      <c r="AB5" s="29"/>
    </row>
    <row r="6" spans="1:28" x14ac:dyDescent="0.25">
      <c r="A6" s="29"/>
      <c r="B6" s="11"/>
      <c r="C6" s="11"/>
      <c r="D6" s="11"/>
      <c r="E6" s="11"/>
      <c r="F6" s="11"/>
      <c r="G6" s="11"/>
      <c r="H6" s="11"/>
      <c r="I6" s="11"/>
      <c r="J6" s="11"/>
      <c r="K6" s="11"/>
      <c r="L6" s="11"/>
      <c r="M6" s="11"/>
      <c r="N6" s="29"/>
      <c r="O6" s="11"/>
      <c r="P6" s="29"/>
      <c r="Q6" s="11"/>
      <c r="R6" s="11"/>
      <c r="S6" s="11"/>
      <c r="T6" s="11"/>
      <c r="U6" s="11"/>
      <c r="V6" s="11"/>
      <c r="W6" s="11"/>
      <c r="X6" s="11"/>
      <c r="Y6" s="11"/>
      <c r="Z6" s="11"/>
      <c r="AB6" s="29"/>
    </row>
    <row r="7" spans="1:28" ht="18.75" x14ac:dyDescent="0.3">
      <c r="A7" s="29"/>
      <c r="B7" s="12" t="s">
        <v>162</v>
      </c>
      <c r="C7" s="11"/>
      <c r="D7" s="11"/>
      <c r="E7" s="11"/>
      <c r="F7" s="11"/>
      <c r="G7" s="11"/>
      <c r="H7" s="11"/>
      <c r="I7" s="11"/>
      <c r="J7" s="11"/>
      <c r="K7" s="11"/>
      <c r="L7" s="11"/>
      <c r="M7" s="11"/>
      <c r="N7" s="29"/>
      <c r="O7" s="11"/>
      <c r="P7" s="29"/>
      <c r="Q7" s="12" t="s">
        <v>147</v>
      </c>
      <c r="R7" s="11"/>
      <c r="S7" s="11"/>
      <c r="T7" s="11"/>
      <c r="U7" s="11"/>
      <c r="V7" s="11"/>
      <c r="W7" s="11"/>
      <c r="X7" s="11"/>
      <c r="Y7" s="11"/>
      <c r="Z7" s="11"/>
      <c r="AB7" s="29"/>
    </row>
    <row r="8" spans="1:28" x14ac:dyDescent="0.25">
      <c r="A8" s="29"/>
      <c r="B8" s="11" t="s">
        <v>10</v>
      </c>
      <c r="C8" s="11"/>
      <c r="D8" s="11"/>
      <c r="E8" s="11"/>
      <c r="F8" s="11"/>
      <c r="G8" s="11"/>
      <c r="H8" s="11"/>
      <c r="I8" s="11"/>
      <c r="J8" s="11"/>
      <c r="K8" s="11"/>
      <c r="L8" s="11"/>
      <c r="M8" s="11"/>
      <c r="N8" s="29"/>
      <c r="O8" s="11"/>
      <c r="P8" s="29"/>
      <c r="Q8" s="11"/>
      <c r="R8" s="11"/>
      <c r="S8" s="11"/>
      <c r="T8" s="11"/>
      <c r="U8" s="11"/>
      <c r="V8" s="11"/>
      <c r="W8" s="11"/>
      <c r="X8" s="11"/>
      <c r="Y8" s="11"/>
      <c r="Z8" s="11"/>
      <c r="AB8" s="29"/>
    </row>
    <row r="9" spans="1:28" x14ac:dyDescent="0.25">
      <c r="A9" s="29"/>
      <c r="B9" s="11"/>
      <c r="C9" s="11"/>
      <c r="D9" s="11"/>
      <c r="E9" s="11"/>
      <c r="F9" s="11"/>
      <c r="G9" s="11"/>
      <c r="H9" s="11"/>
      <c r="I9" s="11"/>
      <c r="J9" s="11"/>
      <c r="K9" s="11"/>
      <c r="L9" s="11"/>
      <c r="M9" s="11"/>
      <c r="N9" s="29"/>
      <c r="O9" s="11"/>
      <c r="P9" s="29"/>
      <c r="Q9" s="11"/>
      <c r="R9" s="11"/>
      <c r="S9" s="11"/>
      <c r="T9" s="11"/>
      <c r="U9" s="11"/>
      <c r="V9" s="11"/>
      <c r="W9" s="11"/>
      <c r="X9" s="11"/>
      <c r="Y9" s="11"/>
      <c r="Z9" s="11"/>
      <c r="AB9" s="29"/>
    </row>
    <row r="10" spans="1:28" ht="36.75" x14ac:dyDescent="0.25">
      <c r="A10" s="29"/>
      <c r="B10" s="11"/>
      <c r="C10" s="17" t="s">
        <v>22</v>
      </c>
      <c r="D10" s="11"/>
      <c r="E10" s="11"/>
      <c r="F10" s="11"/>
      <c r="G10" s="11"/>
      <c r="H10" s="15" t="s">
        <v>15</v>
      </c>
      <c r="I10" s="15"/>
      <c r="J10" s="15"/>
      <c r="K10" s="15"/>
      <c r="L10" s="15"/>
      <c r="M10" s="15"/>
      <c r="N10" s="32"/>
      <c r="O10" s="15"/>
      <c r="P10" s="32"/>
      <c r="Q10" s="11"/>
      <c r="R10" s="11"/>
      <c r="S10" s="11"/>
      <c r="T10" s="11"/>
      <c r="U10" s="11"/>
      <c r="V10" s="11"/>
      <c r="W10" s="11"/>
      <c r="X10" s="11"/>
      <c r="Y10" s="11"/>
      <c r="Z10" s="11"/>
      <c r="AB10" s="29"/>
    </row>
    <row r="11" spans="1:28" x14ac:dyDescent="0.25">
      <c r="A11" s="29"/>
      <c r="B11" s="11" t="s">
        <v>0</v>
      </c>
      <c r="C11" s="11" t="s">
        <v>27</v>
      </c>
      <c r="D11" s="11"/>
      <c r="E11" s="11"/>
      <c r="F11" s="11"/>
      <c r="G11" s="11"/>
      <c r="H11" s="16"/>
      <c r="I11" s="11"/>
      <c r="J11" s="11"/>
      <c r="K11" s="11"/>
      <c r="L11" s="11"/>
      <c r="M11" s="11"/>
      <c r="N11" s="29"/>
      <c r="O11" s="11"/>
      <c r="P11" s="29"/>
      <c r="Q11" s="11"/>
      <c r="R11" s="11"/>
      <c r="S11" s="11"/>
      <c r="T11" s="11"/>
      <c r="U11" s="11"/>
      <c r="V11" s="11"/>
      <c r="W11" s="11"/>
      <c r="X11" s="11"/>
      <c r="Y11" s="11"/>
      <c r="Z11" s="11"/>
      <c r="AB11" s="29"/>
    </row>
    <row r="12" spans="1:28" x14ac:dyDescent="0.25">
      <c r="A12" s="29"/>
      <c r="B12" s="11" t="s">
        <v>1</v>
      </c>
      <c r="C12" s="11" t="s">
        <v>23</v>
      </c>
      <c r="D12" s="11"/>
      <c r="E12" s="11"/>
      <c r="F12" s="11"/>
      <c r="G12" s="11"/>
      <c r="H12" s="16"/>
      <c r="I12" s="11"/>
      <c r="J12" s="11"/>
      <c r="K12" s="11"/>
      <c r="L12" s="11"/>
      <c r="M12" s="11"/>
      <c r="N12" s="29"/>
      <c r="O12" s="11"/>
      <c r="P12" s="29"/>
      <c r="Q12" s="11"/>
      <c r="R12" s="11"/>
      <c r="S12" s="11"/>
      <c r="T12" s="11"/>
      <c r="U12" s="11"/>
      <c r="V12" s="11"/>
      <c r="W12" s="11"/>
      <c r="X12" s="11"/>
      <c r="Y12" s="11"/>
      <c r="Z12" s="11"/>
      <c r="AB12" s="29"/>
    </row>
    <row r="13" spans="1:28" x14ac:dyDescent="0.25">
      <c r="A13" s="29"/>
      <c r="B13" s="11" t="s">
        <v>2</v>
      </c>
      <c r="C13" s="11" t="s">
        <v>24</v>
      </c>
      <c r="D13" s="11"/>
      <c r="E13" s="11"/>
      <c r="F13" s="11"/>
      <c r="G13" s="11"/>
      <c r="H13" s="16"/>
      <c r="I13" s="11"/>
      <c r="J13" s="11"/>
      <c r="K13" s="11"/>
      <c r="L13" s="11"/>
      <c r="M13" s="11"/>
      <c r="N13" s="29"/>
      <c r="O13" s="11"/>
      <c r="P13" s="29"/>
      <c r="Q13" s="11"/>
      <c r="R13" s="11"/>
      <c r="S13" s="11"/>
      <c r="T13" s="11"/>
      <c r="U13" s="11"/>
      <c r="V13" s="11"/>
      <c r="W13" s="11"/>
      <c r="X13" s="11"/>
      <c r="Y13" s="11"/>
      <c r="Z13" s="11"/>
      <c r="AB13" s="29"/>
    </row>
    <row r="14" spans="1:28" x14ac:dyDescent="0.25">
      <c r="A14" s="29"/>
      <c r="B14" s="11" t="s">
        <v>3</v>
      </c>
      <c r="C14" s="11" t="s">
        <v>30</v>
      </c>
      <c r="D14" s="11"/>
      <c r="E14" s="11"/>
      <c r="F14" s="11"/>
      <c r="G14" s="11"/>
      <c r="H14" s="16"/>
      <c r="I14" s="11"/>
      <c r="J14" s="11"/>
      <c r="K14" s="11"/>
      <c r="L14" s="11"/>
      <c r="M14" s="11"/>
      <c r="N14" s="29"/>
      <c r="O14" s="11"/>
      <c r="P14" s="29"/>
      <c r="Q14" s="11"/>
      <c r="R14" s="11"/>
      <c r="S14" s="11"/>
      <c r="T14" s="11"/>
      <c r="U14" s="11"/>
      <c r="V14" s="11"/>
      <c r="W14" s="11"/>
      <c r="X14" s="11"/>
      <c r="Y14" s="11"/>
      <c r="Z14" s="11"/>
      <c r="AB14" s="29"/>
    </row>
    <row r="15" spans="1:28" x14ac:dyDescent="0.25">
      <c r="A15" s="29"/>
      <c r="B15" s="11" t="s">
        <v>4</v>
      </c>
      <c r="C15" s="11" t="s">
        <v>25</v>
      </c>
      <c r="D15" s="11"/>
      <c r="E15" s="11"/>
      <c r="F15" s="11"/>
      <c r="G15" s="11"/>
      <c r="H15" s="16"/>
      <c r="I15" s="11"/>
      <c r="J15" s="11"/>
      <c r="K15" s="11"/>
      <c r="L15" s="11"/>
      <c r="M15" s="11"/>
      <c r="N15" s="29"/>
      <c r="O15" s="11"/>
      <c r="P15" s="29"/>
      <c r="Q15" s="11"/>
      <c r="R15" s="11"/>
      <c r="S15" s="11"/>
      <c r="T15" s="11"/>
      <c r="U15" s="11"/>
      <c r="V15" s="11"/>
      <c r="W15" s="11"/>
      <c r="X15" s="11"/>
      <c r="Y15" s="11"/>
      <c r="Z15" s="11"/>
      <c r="AB15" s="29"/>
    </row>
    <row r="16" spans="1:28" x14ac:dyDescent="0.25">
      <c r="A16" s="29"/>
      <c r="B16" s="11" t="s">
        <v>6</v>
      </c>
      <c r="C16" s="11" t="s">
        <v>26</v>
      </c>
      <c r="D16" s="11"/>
      <c r="E16" s="11"/>
      <c r="F16" s="11"/>
      <c r="G16" s="11"/>
      <c r="H16" s="16"/>
      <c r="I16" s="11"/>
      <c r="J16" s="11"/>
      <c r="K16" s="11"/>
      <c r="L16" s="11"/>
      <c r="M16" s="11"/>
      <c r="N16" s="29"/>
      <c r="O16" s="11"/>
      <c r="P16" s="29"/>
      <c r="Q16" s="11"/>
      <c r="R16" s="11"/>
      <c r="S16" s="11"/>
      <c r="T16" s="11"/>
      <c r="U16" s="11"/>
      <c r="V16" s="11"/>
      <c r="W16" s="11"/>
      <c r="X16" s="11"/>
      <c r="Y16" s="11"/>
      <c r="Z16" s="11"/>
      <c r="AB16" s="29"/>
    </row>
    <row r="17" spans="1:28" x14ac:dyDescent="0.25">
      <c r="A17" s="29"/>
      <c r="B17" s="11" t="s">
        <v>18</v>
      </c>
      <c r="C17" s="11" t="s">
        <v>28</v>
      </c>
      <c r="D17" s="11"/>
      <c r="E17" s="11"/>
      <c r="F17" s="11"/>
      <c r="G17" s="11"/>
      <c r="H17" s="16"/>
      <c r="I17" s="11"/>
      <c r="J17" s="11"/>
      <c r="K17" s="11"/>
      <c r="L17" s="11"/>
      <c r="M17" s="11"/>
      <c r="N17" s="29"/>
      <c r="O17" s="11"/>
      <c r="P17" s="29"/>
      <c r="Q17" s="11"/>
      <c r="R17" s="11"/>
      <c r="S17" s="11"/>
      <c r="T17" s="11"/>
      <c r="U17" s="11"/>
      <c r="V17" s="11"/>
      <c r="W17" s="11"/>
      <c r="X17" s="11"/>
      <c r="Y17" s="11"/>
      <c r="Z17" s="11"/>
      <c r="AB17" s="29"/>
    </row>
    <row r="18" spans="1:28" x14ac:dyDescent="0.25">
      <c r="A18" s="29"/>
      <c r="B18" s="11" t="s">
        <v>19</v>
      </c>
      <c r="C18" s="11" t="s">
        <v>29</v>
      </c>
      <c r="D18" s="11"/>
      <c r="E18" s="11"/>
      <c r="F18" s="11"/>
      <c r="G18" s="11"/>
      <c r="H18" s="16"/>
      <c r="I18" s="11" t="s">
        <v>121</v>
      </c>
      <c r="J18" s="11"/>
      <c r="K18" s="11"/>
      <c r="L18" s="11"/>
      <c r="M18" s="11"/>
      <c r="N18" s="29"/>
      <c r="O18" s="11"/>
      <c r="P18" s="29"/>
      <c r="Q18" s="11"/>
      <c r="R18" s="11"/>
      <c r="S18" s="11"/>
      <c r="T18" s="11"/>
      <c r="U18" s="11"/>
      <c r="V18" s="11"/>
      <c r="W18" s="11"/>
      <c r="X18" s="11"/>
      <c r="Y18" s="11"/>
      <c r="Z18" s="11"/>
      <c r="AB18" s="29"/>
    </row>
    <row r="19" spans="1:28" x14ac:dyDescent="0.25">
      <c r="A19" s="29"/>
      <c r="B19" s="11"/>
      <c r="D19" s="11"/>
      <c r="E19" s="11"/>
      <c r="F19" s="11"/>
      <c r="G19" s="11"/>
      <c r="H19" s="11"/>
      <c r="I19" s="11"/>
      <c r="J19" s="11"/>
      <c r="K19" s="11"/>
      <c r="L19" s="11"/>
      <c r="M19" s="11"/>
      <c r="N19" s="29"/>
      <c r="O19" s="11"/>
      <c r="P19" s="29"/>
      <c r="Q19" s="11"/>
      <c r="R19" s="11"/>
      <c r="S19" s="11"/>
      <c r="T19" s="11"/>
      <c r="U19" s="11"/>
      <c r="V19" s="11"/>
      <c r="W19" s="11"/>
      <c r="X19" s="11"/>
      <c r="Y19" s="11"/>
      <c r="Z19" s="11"/>
      <c r="AB19" s="29"/>
    </row>
    <row r="20" spans="1:28" x14ac:dyDescent="0.25">
      <c r="A20" s="29"/>
      <c r="B20" s="11"/>
      <c r="C20" s="11"/>
      <c r="D20" s="11"/>
      <c r="E20" s="11"/>
      <c r="F20" s="11"/>
      <c r="G20" s="11"/>
      <c r="H20" s="11"/>
      <c r="I20" s="11"/>
      <c r="J20" s="11"/>
      <c r="K20" s="11"/>
      <c r="L20" s="11"/>
      <c r="M20" s="11"/>
      <c r="N20" s="29"/>
      <c r="O20" s="11"/>
      <c r="P20" s="29"/>
      <c r="Q20" s="11"/>
      <c r="R20" s="11"/>
      <c r="S20" s="11"/>
      <c r="T20" s="11"/>
      <c r="U20" s="11"/>
      <c r="V20" s="11"/>
      <c r="W20" s="11"/>
      <c r="X20" s="11"/>
      <c r="Y20" s="11"/>
      <c r="Z20" s="11"/>
      <c r="AB20" s="29"/>
    </row>
    <row r="21" spans="1:28" x14ac:dyDescent="0.25">
      <c r="A21" s="29"/>
      <c r="B21" s="11"/>
      <c r="C21" s="35"/>
      <c r="D21" s="36"/>
      <c r="E21" s="36"/>
      <c r="F21" s="36"/>
      <c r="G21" s="36"/>
      <c r="H21" s="36"/>
      <c r="I21" s="36"/>
      <c r="J21" s="36"/>
      <c r="K21" s="36"/>
      <c r="L21" s="37"/>
      <c r="M21" s="11"/>
      <c r="N21" s="29"/>
      <c r="O21" s="11"/>
      <c r="P21" s="29"/>
      <c r="Q21" s="11"/>
      <c r="R21" s="11"/>
      <c r="S21" s="11"/>
      <c r="T21" s="11"/>
      <c r="U21" s="11"/>
      <c r="V21" s="11"/>
      <c r="W21" s="11"/>
      <c r="X21" s="11"/>
      <c r="Y21" s="11"/>
      <c r="Z21" s="11"/>
      <c r="AB21" s="29"/>
    </row>
    <row r="22" spans="1:28" x14ac:dyDescent="0.25">
      <c r="A22" s="29"/>
      <c r="B22" s="11"/>
      <c r="C22" s="38"/>
      <c r="D22" s="225" t="s">
        <v>163</v>
      </c>
      <c r="E22" s="226"/>
      <c r="F22" s="226"/>
      <c r="G22" s="226"/>
      <c r="H22" s="226"/>
      <c r="I22" s="226"/>
      <c r="J22" s="226"/>
      <c r="K22" s="226"/>
      <c r="L22" s="33"/>
      <c r="M22" s="11"/>
      <c r="N22" s="29"/>
      <c r="O22" s="11"/>
      <c r="P22" s="29"/>
      <c r="Q22" s="11"/>
      <c r="R22" s="11"/>
      <c r="S22" s="11"/>
      <c r="T22" s="11"/>
      <c r="U22" s="11"/>
      <c r="V22" s="11"/>
      <c r="W22" s="11"/>
      <c r="X22" s="11"/>
      <c r="Y22" s="11"/>
      <c r="Z22" s="11"/>
      <c r="AB22" s="29"/>
    </row>
    <row r="23" spans="1:28" x14ac:dyDescent="0.25">
      <c r="A23" s="29"/>
      <c r="B23" s="11"/>
      <c r="C23" s="38"/>
      <c r="D23" s="226"/>
      <c r="E23" s="226"/>
      <c r="F23" s="226"/>
      <c r="G23" s="226"/>
      <c r="H23" s="226"/>
      <c r="I23" s="226"/>
      <c r="J23" s="226"/>
      <c r="K23" s="226"/>
      <c r="L23" s="33"/>
      <c r="M23" s="11"/>
      <c r="N23" s="29"/>
      <c r="O23" s="11"/>
      <c r="P23" s="29"/>
      <c r="Q23" s="11"/>
      <c r="R23" s="11"/>
      <c r="S23" s="11"/>
      <c r="T23" s="11"/>
      <c r="U23" s="11"/>
      <c r="V23" s="11"/>
      <c r="W23" s="11"/>
      <c r="X23" s="11"/>
      <c r="Y23" s="11"/>
      <c r="Z23" s="11"/>
      <c r="AB23" s="29"/>
    </row>
    <row r="24" spans="1:28" x14ac:dyDescent="0.25">
      <c r="A24" s="29"/>
      <c r="B24" s="11"/>
      <c r="C24" s="38"/>
      <c r="D24" s="226"/>
      <c r="E24" s="226"/>
      <c r="F24" s="226"/>
      <c r="G24" s="226"/>
      <c r="H24" s="226"/>
      <c r="I24" s="226"/>
      <c r="J24" s="226"/>
      <c r="K24" s="226"/>
      <c r="L24" s="33"/>
      <c r="M24" s="11"/>
      <c r="N24" s="29"/>
      <c r="O24" s="11"/>
      <c r="P24" s="29"/>
      <c r="Q24" s="11"/>
      <c r="R24" s="11"/>
      <c r="S24" s="11"/>
      <c r="T24" s="11"/>
      <c r="U24" s="11"/>
      <c r="V24" s="11"/>
      <c r="W24" s="11"/>
      <c r="X24" s="11"/>
      <c r="Y24" s="11"/>
      <c r="Z24" s="11"/>
      <c r="AB24" s="29"/>
    </row>
    <row r="25" spans="1:28" x14ac:dyDescent="0.25">
      <c r="A25" s="29"/>
      <c r="B25" s="11"/>
      <c r="C25" s="38"/>
      <c r="D25" s="226"/>
      <c r="E25" s="226"/>
      <c r="F25" s="226"/>
      <c r="G25" s="226"/>
      <c r="H25" s="226"/>
      <c r="I25" s="226"/>
      <c r="J25" s="226"/>
      <c r="K25" s="226"/>
      <c r="L25" s="33"/>
      <c r="M25" s="11"/>
      <c r="N25" s="29"/>
      <c r="O25" s="11"/>
      <c r="P25" s="29"/>
      <c r="Q25" s="11"/>
      <c r="R25" s="11"/>
      <c r="S25" s="11"/>
      <c r="T25" s="11"/>
      <c r="U25" s="11"/>
      <c r="V25" s="11"/>
      <c r="W25" s="11"/>
      <c r="X25" s="11"/>
      <c r="Y25" s="11"/>
      <c r="Z25" s="11"/>
      <c r="AB25" s="29"/>
    </row>
    <row r="26" spans="1:28" ht="21.75" customHeight="1" x14ac:dyDescent="0.25">
      <c r="A26" s="29"/>
      <c r="B26" s="11"/>
      <c r="C26" s="39"/>
      <c r="D26" s="34"/>
      <c r="E26" s="34"/>
      <c r="F26" s="34"/>
      <c r="G26" s="34"/>
      <c r="H26" s="34"/>
      <c r="I26" s="34"/>
      <c r="J26" s="34"/>
      <c r="K26" s="34"/>
      <c r="L26" s="40"/>
      <c r="M26" s="11"/>
      <c r="N26" s="29"/>
      <c r="O26" s="11"/>
      <c r="P26" s="29"/>
      <c r="Q26" s="11"/>
      <c r="R26" s="11"/>
      <c r="S26" s="11"/>
      <c r="T26" s="11"/>
      <c r="U26" s="11"/>
      <c r="V26" s="11"/>
      <c r="W26" s="11"/>
      <c r="X26" s="11"/>
      <c r="Y26" s="11"/>
      <c r="Z26" s="11"/>
      <c r="AB26" s="29"/>
    </row>
    <row r="27" spans="1:28" ht="15.75" customHeight="1" x14ac:dyDescent="0.25">
      <c r="A27" s="29"/>
      <c r="B27" s="11"/>
      <c r="C27" s="11"/>
      <c r="D27" s="11"/>
      <c r="E27" s="11"/>
      <c r="F27" s="11"/>
      <c r="G27" s="11"/>
      <c r="H27" s="11"/>
      <c r="I27" s="11"/>
      <c r="J27" s="11"/>
      <c r="K27" s="11"/>
      <c r="L27" s="11"/>
      <c r="M27" s="11"/>
      <c r="N27" s="29"/>
      <c r="O27" s="11"/>
      <c r="P27" s="29"/>
      <c r="Q27" s="11"/>
      <c r="R27" s="11"/>
      <c r="S27" s="11"/>
      <c r="T27" s="11"/>
      <c r="U27" s="11"/>
      <c r="V27" s="11"/>
      <c r="W27" s="11"/>
      <c r="X27" s="11"/>
      <c r="Y27" s="11"/>
      <c r="Z27" s="11"/>
      <c r="AB27" s="29"/>
    </row>
    <row r="28" spans="1:28" ht="16.5" customHeight="1" x14ac:dyDescent="0.25">
      <c r="A28" s="29"/>
      <c r="B28" s="29"/>
      <c r="C28" s="29"/>
      <c r="D28" s="29"/>
      <c r="E28" s="29"/>
      <c r="F28" s="29"/>
      <c r="G28" s="29"/>
      <c r="H28" s="29"/>
      <c r="I28" s="29"/>
      <c r="J28" s="29"/>
      <c r="K28" s="29"/>
      <c r="L28" s="29"/>
      <c r="M28" s="29"/>
      <c r="N28" s="29"/>
      <c r="O28" s="11"/>
      <c r="P28" s="29"/>
      <c r="Q28" s="29"/>
      <c r="R28" s="29"/>
      <c r="S28" s="29"/>
      <c r="T28" s="29"/>
      <c r="U28" s="29"/>
      <c r="V28" s="29"/>
      <c r="W28" s="29"/>
      <c r="X28" s="29"/>
      <c r="Y28" s="29"/>
      <c r="Z28" s="29"/>
      <c r="AA28" s="29"/>
      <c r="AB28" s="29"/>
    </row>
    <row r="29" spans="1:28" x14ac:dyDescent="0.25">
      <c r="A29" t="s">
        <v>123</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1" spans="1:28" x14ac:dyDescent="0.25">
      <c r="C31" t="s">
        <v>132</v>
      </c>
    </row>
    <row r="32" spans="1:28" x14ac:dyDescent="0.25">
      <c r="C32" t="s">
        <v>133</v>
      </c>
    </row>
  </sheetData>
  <mergeCells count="1">
    <mergeCell ref="D22:K25"/>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CB55C-8E73-432D-8F32-E2BC60CC9D28}">
  <dimension ref="A1:Z24"/>
  <sheetViews>
    <sheetView topLeftCell="A14" workbookViewId="0">
      <selection activeCell="Z23" sqref="O1:Z23"/>
    </sheetView>
  </sheetViews>
  <sheetFormatPr defaultRowHeight="15" x14ac:dyDescent="0.25"/>
  <cols>
    <col min="1" max="1" width="3.42578125" customWidth="1"/>
    <col min="2" max="2" width="6.42578125" customWidth="1"/>
    <col min="8" max="8" width="14.85546875" customWidth="1"/>
    <col min="12" max="12" width="17.140625" customWidth="1"/>
    <col min="13" max="14" width="3.5703125" customWidth="1"/>
    <col min="15" max="15" width="3.85546875" customWidth="1"/>
    <col min="24" max="24" width="9.140625" customWidth="1"/>
    <col min="25" max="25" width="2.7109375" customWidth="1"/>
    <col min="26" max="26" width="4" customWidth="1"/>
  </cols>
  <sheetData>
    <row r="1" spans="1:26" x14ac:dyDescent="0.25">
      <c r="A1" s="29"/>
      <c r="B1" s="29"/>
      <c r="C1" s="29"/>
      <c r="D1" s="29"/>
      <c r="E1" s="29"/>
      <c r="F1" s="29"/>
      <c r="G1" s="29"/>
      <c r="H1" s="29"/>
      <c r="I1" s="29"/>
      <c r="J1" s="29"/>
      <c r="K1" s="29"/>
      <c r="L1" s="29"/>
      <c r="M1" s="29"/>
      <c r="O1" s="29"/>
      <c r="P1" s="29"/>
      <c r="Q1" s="29"/>
      <c r="R1" s="29"/>
      <c r="S1" s="29"/>
      <c r="T1" s="29"/>
      <c r="U1" s="29"/>
      <c r="V1" s="29"/>
      <c r="W1" s="29"/>
      <c r="X1" s="29"/>
      <c r="Y1" s="29"/>
      <c r="Z1" s="29"/>
    </row>
    <row r="2" spans="1:26" x14ac:dyDescent="0.25">
      <c r="A2" s="29"/>
      <c r="B2" s="11"/>
      <c r="C2" s="11"/>
      <c r="D2" s="11"/>
      <c r="E2" s="11"/>
      <c r="F2" s="11"/>
      <c r="G2" s="11"/>
      <c r="H2" s="11"/>
      <c r="I2" s="11"/>
      <c r="J2" s="11"/>
      <c r="K2" s="11"/>
      <c r="L2" s="11"/>
      <c r="M2" s="29"/>
      <c r="O2" s="29"/>
      <c r="Z2" s="29"/>
    </row>
    <row r="3" spans="1:26" x14ac:dyDescent="0.25">
      <c r="A3" s="29"/>
      <c r="B3" s="11"/>
      <c r="C3" s="11"/>
      <c r="D3" s="11"/>
      <c r="E3" s="11"/>
      <c r="F3" s="11"/>
      <c r="G3" s="11"/>
      <c r="H3" s="11"/>
      <c r="I3" s="11"/>
      <c r="J3" s="11"/>
      <c r="K3" s="11"/>
      <c r="L3" s="11"/>
      <c r="M3" s="29"/>
      <c r="O3" s="29"/>
      <c r="Z3" s="29"/>
    </row>
    <row r="4" spans="1:26" x14ac:dyDescent="0.25">
      <c r="A4" s="29"/>
      <c r="B4" s="11"/>
      <c r="C4" s="11"/>
      <c r="D4" s="11"/>
      <c r="E4" s="11"/>
      <c r="F4" s="11"/>
      <c r="G4" s="11"/>
      <c r="H4" s="11"/>
      <c r="I4" s="11"/>
      <c r="J4" s="11"/>
      <c r="K4" s="11"/>
      <c r="L4" s="11"/>
      <c r="M4" s="29"/>
      <c r="O4" s="29"/>
      <c r="P4" s="9" t="s">
        <v>166</v>
      </c>
      <c r="Z4" s="29"/>
    </row>
    <row r="5" spans="1:26" x14ac:dyDescent="0.25">
      <c r="A5" s="29"/>
      <c r="B5" s="11"/>
      <c r="C5" s="11"/>
      <c r="D5" s="11"/>
      <c r="E5" s="11"/>
      <c r="F5" s="11"/>
      <c r="G5" s="11"/>
      <c r="H5" s="11"/>
      <c r="I5" s="11"/>
      <c r="J5" s="11"/>
      <c r="K5" s="11"/>
      <c r="L5" s="11"/>
      <c r="M5" s="29"/>
      <c r="O5" s="29"/>
      <c r="Z5" s="29"/>
    </row>
    <row r="6" spans="1:26" x14ac:dyDescent="0.25">
      <c r="A6" s="29"/>
      <c r="B6" s="11"/>
      <c r="C6" s="11"/>
      <c r="D6" s="11"/>
      <c r="E6" s="11"/>
      <c r="F6" s="11"/>
      <c r="G6" s="11"/>
      <c r="H6" s="11"/>
      <c r="I6" s="11"/>
      <c r="J6" s="11"/>
      <c r="K6" s="11"/>
      <c r="L6" s="11"/>
      <c r="M6" s="29"/>
      <c r="O6" s="29"/>
      <c r="Z6" s="29"/>
    </row>
    <row r="7" spans="1:26" ht="18.75" x14ac:dyDescent="0.3">
      <c r="A7" s="29"/>
      <c r="B7" s="12" t="s">
        <v>353</v>
      </c>
      <c r="C7" s="11"/>
      <c r="D7" s="11"/>
      <c r="E7" s="11"/>
      <c r="F7" s="11"/>
      <c r="G7" s="11"/>
      <c r="H7" s="11"/>
      <c r="I7" s="11"/>
      <c r="J7" s="11"/>
      <c r="K7" s="11"/>
      <c r="L7" s="11"/>
      <c r="M7" s="29"/>
      <c r="O7" s="29"/>
      <c r="Z7" s="29"/>
    </row>
    <row r="8" spans="1:26" x14ac:dyDescent="0.25">
      <c r="A8" s="29"/>
      <c r="B8" s="11" t="s">
        <v>134</v>
      </c>
      <c r="C8" s="11"/>
      <c r="D8" s="11"/>
      <c r="E8" s="11"/>
      <c r="F8" s="11"/>
      <c r="G8" s="11"/>
      <c r="H8" s="11"/>
      <c r="I8" s="11"/>
      <c r="J8" s="11"/>
      <c r="K8" s="11"/>
      <c r="L8" s="11"/>
      <c r="M8" s="29"/>
      <c r="O8" s="29"/>
      <c r="Z8" s="29"/>
    </row>
    <row r="9" spans="1:26" x14ac:dyDescent="0.25">
      <c r="A9" s="29"/>
      <c r="B9" s="11" t="s">
        <v>136</v>
      </c>
      <c r="C9" s="11"/>
      <c r="D9" s="11"/>
      <c r="E9" s="11"/>
      <c r="F9" s="11"/>
      <c r="G9" s="11"/>
      <c r="H9" s="11"/>
      <c r="I9" s="11"/>
      <c r="J9" s="11"/>
      <c r="K9" s="11"/>
      <c r="L9" s="11"/>
      <c r="M9" s="29"/>
      <c r="O9" s="29"/>
      <c r="Z9" s="29"/>
    </row>
    <row r="10" spans="1:26" x14ac:dyDescent="0.25">
      <c r="A10" s="29"/>
      <c r="B10" s="11" t="s">
        <v>137</v>
      </c>
      <c r="C10" s="11"/>
      <c r="D10" s="11"/>
      <c r="E10" s="11"/>
      <c r="F10" s="11"/>
      <c r="G10" s="11"/>
      <c r="H10" s="11"/>
      <c r="I10" s="11"/>
      <c r="J10" s="11"/>
      <c r="K10" s="11"/>
      <c r="L10" s="11"/>
      <c r="M10" s="29"/>
      <c r="O10" s="29"/>
      <c r="Z10" s="29"/>
    </row>
    <row r="11" spans="1:26" x14ac:dyDescent="0.25">
      <c r="A11" s="29"/>
      <c r="B11" s="11" t="s">
        <v>138</v>
      </c>
      <c r="C11" s="11"/>
      <c r="D11" s="11"/>
      <c r="E11" s="11"/>
      <c r="F11" s="11"/>
      <c r="G11" s="11"/>
      <c r="H11" s="11"/>
      <c r="I11" s="11"/>
      <c r="J11" s="11"/>
      <c r="K11" s="11"/>
      <c r="L11" s="11"/>
      <c r="M11" s="29"/>
      <c r="O11" s="29"/>
      <c r="Z11" s="29"/>
    </row>
    <row r="12" spans="1:26" ht="6.75" customHeight="1" x14ac:dyDescent="0.25">
      <c r="A12" s="29"/>
      <c r="B12" s="11"/>
      <c r="C12" s="11"/>
      <c r="D12" s="11"/>
      <c r="E12" s="11"/>
      <c r="F12" s="11"/>
      <c r="G12" s="11"/>
      <c r="H12" s="11"/>
      <c r="I12" s="11"/>
      <c r="J12" s="11"/>
      <c r="K12" s="11"/>
      <c r="L12" s="11"/>
      <c r="M12" s="29"/>
      <c r="O12" s="29"/>
      <c r="Z12" s="29"/>
    </row>
    <row r="13" spans="1:26" ht="51.75" customHeight="1" x14ac:dyDescent="0.3">
      <c r="A13" s="29"/>
      <c r="B13" s="11"/>
      <c r="C13" s="12" t="s">
        <v>164</v>
      </c>
      <c r="D13" s="11"/>
      <c r="E13" s="11"/>
      <c r="F13" s="11"/>
      <c r="G13" s="11"/>
      <c r="H13" s="15" t="s">
        <v>165</v>
      </c>
      <c r="I13" s="11"/>
      <c r="J13" s="11"/>
      <c r="K13" s="11"/>
      <c r="L13" s="11"/>
      <c r="M13" s="29"/>
      <c r="O13" s="29"/>
      <c r="Z13" s="29"/>
    </row>
    <row r="14" spans="1:26" x14ac:dyDescent="0.25">
      <c r="A14" s="29"/>
      <c r="B14" s="13" t="s">
        <v>0</v>
      </c>
      <c r="C14" s="11" t="s">
        <v>31</v>
      </c>
      <c r="D14" s="11"/>
      <c r="E14" s="11"/>
      <c r="F14" s="11"/>
      <c r="G14" s="11"/>
      <c r="H14" s="16">
        <v>10</v>
      </c>
      <c r="I14" s="11"/>
      <c r="J14" s="11"/>
      <c r="K14" s="11"/>
      <c r="L14" s="11"/>
      <c r="M14" s="29"/>
      <c r="O14" s="29"/>
      <c r="Z14" s="29"/>
    </row>
    <row r="15" spans="1:26" x14ac:dyDescent="0.25">
      <c r="A15" s="29"/>
      <c r="B15" s="13" t="s">
        <v>1</v>
      </c>
      <c r="C15" s="11" t="s">
        <v>32</v>
      </c>
      <c r="D15" s="11"/>
      <c r="E15" s="11"/>
      <c r="F15" s="11"/>
      <c r="G15" s="11"/>
      <c r="H15" s="16">
        <v>10</v>
      </c>
      <c r="I15" s="11"/>
      <c r="J15" s="11"/>
      <c r="K15" s="11"/>
      <c r="L15" s="11"/>
      <c r="M15" s="29"/>
      <c r="O15" s="29"/>
      <c r="Z15" s="29"/>
    </row>
    <row r="16" spans="1:26" x14ac:dyDescent="0.25">
      <c r="A16" s="29"/>
      <c r="B16" s="13" t="s">
        <v>2</v>
      </c>
      <c r="C16" s="11" t="s">
        <v>34</v>
      </c>
      <c r="D16" s="11"/>
      <c r="E16" s="11"/>
      <c r="F16" s="11"/>
      <c r="G16" s="11"/>
      <c r="H16" s="16">
        <v>0</v>
      </c>
      <c r="I16" s="11"/>
      <c r="J16" s="11"/>
      <c r="K16" s="11"/>
      <c r="L16" s="11"/>
      <c r="M16" s="29"/>
      <c r="O16" s="29"/>
      <c r="Z16" s="29"/>
    </row>
    <row r="17" spans="1:26" x14ac:dyDescent="0.25">
      <c r="A17" s="29"/>
      <c r="B17" s="13" t="s">
        <v>3</v>
      </c>
      <c r="C17" s="11" t="s">
        <v>139</v>
      </c>
      <c r="D17" s="11"/>
      <c r="E17" s="11"/>
      <c r="F17" s="11"/>
      <c r="G17" s="11"/>
      <c r="H17" s="16">
        <v>5</v>
      </c>
      <c r="I17" s="11"/>
      <c r="J17" s="11"/>
      <c r="K17" s="11"/>
      <c r="L17" s="11"/>
      <c r="M17" s="29"/>
      <c r="O17" s="29"/>
      <c r="Z17" s="29"/>
    </row>
    <row r="18" spans="1:26" x14ac:dyDescent="0.25">
      <c r="A18" s="29"/>
      <c r="B18" s="13" t="s">
        <v>4</v>
      </c>
      <c r="C18" s="11" t="s">
        <v>140</v>
      </c>
      <c r="D18" s="11"/>
      <c r="E18" s="11"/>
      <c r="F18" s="11"/>
      <c r="G18" s="11"/>
      <c r="H18" s="16">
        <v>2</v>
      </c>
      <c r="I18" s="11"/>
      <c r="J18" s="11"/>
      <c r="K18" s="11"/>
      <c r="L18" s="11"/>
      <c r="M18" s="29"/>
      <c r="O18" s="29"/>
      <c r="Z18" s="29"/>
    </row>
    <row r="19" spans="1:26" x14ac:dyDescent="0.25">
      <c r="A19" s="29"/>
      <c r="B19" s="13" t="s">
        <v>6</v>
      </c>
      <c r="C19" s="11" t="s">
        <v>141</v>
      </c>
      <c r="D19" s="11"/>
      <c r="E19" s="11"/>
      <c r="F19" s="11"/>
      <c r="G19" s="11"/>
      <c r="H19" s="16">
        <v>6</v>
      </c>
      <c r="I19" s="11"/>
      <c r="J19" s="11"/>
      <c r="K19" s="11"/>
      <c r="L19" s="11"/>
      <c r="M19" s="29"/>
      <c r="O19" s="29"/>
      <c r="Z19" s="29"/>
    </row>
    <row r="20" spans="1:26" x14ac:dyDescent="0.25">
      <c r="A20" s="29"/>
      <c r="B20" s="13" t="s">
        <v>18</v>
      </c>
      <c r="C20" s="11" t="s">
        <v>142</v>
      </c>
      <c r="D20" s="11"/>
      <c r="E20" s="11"/>
      <c r="F20" s="11"/>
      <c r="G20" s="11"/>
      <c r="H20" s="16">
        <v>2</v>
      </c>
      <c r="I20" s="11"/>
      <c r="J20" s="11"/>
      <c r="K20" s="11"/>
      <c r="L20" s="11"/>
      <c r="M20" s="29"/>
      <c r="O20" s="29"/>
      <c r="Z20" s="29"/>
    </row>
    <row r="21" spans="1:26" x14ac:dyDescent="0.25">
      <c r="A21" s="29"/>
      <c r="B21" s="13" t="s">
        <v>19</v>
      </c>
      <c r="C21" s="11" t="s">
        <v>33</v>
      </c>
      <c r="D21" s="11"/>
      <c r="E21" s="11"/>
      <c r="F21" s="11"/>
      <c r="G21" s="11"/>
      <c r="H21" s="16">
        <v>0</v>
      </c>
      <c r="I21" s="11" t="s">
        <v>121</v>
      </c>
      <c r="J21" s="11"/>
      <c r="K21" s="11"/>
      <c r="L21" s="11"/>
      <c r="M21" s="29"/>
      <c r="O21" s="29"/>
      <c r="Z21" s="29"/>
    </row>
    <row r="22" spans="1:26" x14ac:dyDescent="0.25">
      <c r="A22" s="29"/>
      <c r="B22" s="11"/>
      <c r="C22" s="11"/>
      <c r="D22" s="11"/>
      <c r="E22" s="11"/>
      <c r="F22" s="11"/>
      <c r="G22" s="11" t="s">
        <v>8</v>
      </c>
      <c r="H22" s="16">
        <f>+H14+H15+H16+H17+H18+H19+H20+H21</f>
        <v>35</v>
      </c>
      <c r="I22" s="11" t="s">
        <v>160</v>
      </c>
      <c r="J22" s="11"/>
      <c r="K22" s="11"/>
      <c r="L22" s="11"/>
      <c r="M22" s="29"/>
      <c r="O22" s="29"/>
      <c r="Z22" s="29"/>
    </row>
    <row r="23" spans="1:26" x14ac:dyDescent="0.25">
      <c r="A23" s="29"/>
      <c r="B23" s="11"/>
      <c r="C23" s="11"/>
      <c r="D23" s="11"/>
      <c r="E23" s="11"/>
      <c r="F23" s="11"/>
      <c r="G23" s="11"/>
      <c r="H23" s="11"/>
      <c r="I23" s="11"/>
      <c r="J23" s="11"/>
      <c r="K23" s="11"/>
      <c r="L23" s="11"/>
      <c r="M23" s="29"/>
      <c r="O23" s="29"/>
      <c r="P23" s="29"/>
      <c r="Q23" s="29"/>
      <c r="R23" s="29"/>
      <c r="S23" s="29"/>
      <c r="T23" s="29"/>
      <c r="U23" s="29"/>
      <c r="V23" s="29"/>
      <c r="W23" s="29"/>
      <c r="X23" s="29"/>
      <c r="Y23" s="29"/>
      <c r="Z23" s="29"/>
    </row>
    <row r="24" spans="1:26" x14ac:dyDescent="0.25">
      <c r="A24" s="29"/>
      <c r="B24" s="29"/>
      <c r="C24" s="29"/>
      <c r="D24" s="29"/>
      <c r="E24" s="29"/>
      <c r="F24" s="29"/>
      <c r="G24" s="29"/>
      <c r="H24" s="29"/>
      <c r="I24" s="29"/>
      <c r="J24" s="29"/>
      <c r="K24" s="29"/>
      <c r="L24" s="29"/>
      <c r="M24" s="29"/>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9726-97BF-4BBD-A9FA-454F0CEE4FC1}">
  <dimension ref="A1:E83"/>
  <sheetViews>
    <sheetView topLeftCell="A42" workbookViewId="0">
      <selection activeCell="E83" sqref="A57:E83"/>
    </sheetView>
  </sheetViews>
  <sheetFormatPr defaultRowHeight="15" x14ac:dyDescent="0.25"/>
  <cols>
    <col min="1" max="1" width="3.140625" customWidth="1"/>
    <col min="2" max="2" width="29.7109375" customWidth="1"/>
    <col min="3" max="3" width="4.5703125" customWidth="1"/>
    <col min="4" max="4" width="78.140625" style="107" customWidth="1"/>
    <col min="5" max="5" width="4" customWidth="1"/>
  </cols>
  <sheetData>
    <row r="1" spans="1:5" x14ac:dyDescent="0.25">
      <c r="A1" s="29"/>
      <c r="B1" s="29"/>
      <c r="C1" s="29"/>
      <c r="D1" s="179"/>
      <c r="E1" s="29"/>
    </row>
    <row r="2" spans="1:5" x14ac:dyDescent="0.25">
      <c r="A2" s="29"/>
      <c r="E2" s="29"/>
    </row>
    <row r="3" spans="1:5" x14ac:dyDescent="0.25">
      <c r="A3" s="29"/>
      <c r="E3" s="29"/>
    </row>
    <row r="4" spans="1:5" ht="37.5" x14ac:dyDescent="0.3">
      <c r="A4" s="29"/>
      <c r="D4" s="109" t="s">
        <v>354</v>
      </c>
      <c r="E4" s="29"/>
    </row>
    <row r="5" spans="1:5" ht="18.75" customHeight="1" x14ac:dyDescent="0.25">
      <c r="A5" s="29"/>
      <c r="E5" s="29"/>
    </row>
    <row r="6" spans="1:5" ht="0.75" customHeight="1" x14ac:dyDescent="0.25">
      <c r="A6" s="29"/>
      <c r="E6" s="29"/>
    </row>
    <row r="7" spans="1:5" hidden="1" x14ac:dyDescent="0.25">
      <c r="A7" s="29"/>
      <c r="E7" s="29"/>
    </row>
    <row r="8" spans="1:5" hidden="1" x14ac:dyDescent="0.25">
      <c r="A8" s="29"/>
      <c r="B8" s="11"/>
      <c r="C8" s="11"/>
      <c r="D8" s="166"/>
      <c r="E8" s="29"/>
    </row>
    <row r="9" spans="1:5" ht="18.75" x14ac:dyDescent="0.3">
      <c r="A9" s="29"/>
      <c r="B9" s="12" t="s">
        <v>351</v>
      </c>
      <c r="C9" s="20"/>
      <c r="D9" s="167" t="s">
        <v>352</v>
      </c>
      <c r="E9" s="29"/>
    </row>
    <row r="10" spans="1:5" ht="2.25" customHeight="1" x14ac:dyDescent="0.3">
      <c r="A10" s="29"/>
      <c r="B10" s="20"/>
      <c r="C10" s="20"/>
      <c r="D10" s="167"/>
      <c r="E10" s="29"/>
    </row>
    <row r="11" spans="1:5" x14ac:dyDescent="0.25">
      <c r="A11" s="29"/>
      <c r="B11" s="78" t="s">
        <v>226</v>
      </c>
      <c r="C11" s="78">
        <v>1</v>
      </c>
      <c r="D11" s="168" t="s">
        <v>39</v>
      </c>
      <c r="E11" s="29"/>
    </row>
    <row r="12" spans="1:5" ht="26.25" x14ac:dyDescent="0.25">
      <c r="A12" s="29"/>
      <c r="B12" s="178" t="s">
        <v>468</v>
      </c>
      <c r="C12" s="20"/>
      <c r="D12" s="169" t="s">
        <v>465</v>
      </c>
      <c r="E12" s="29"/>
    </row>
    <row r="13" spans="1:5" ht="8.25" customHeight="1" x14ac:dyDescent="0.25">
      <c r="A13" s="29"/>
      <c r="B13" s="20"/>
      <c r="C13" s="20"/>
      <c r="D13" s="170"/>
      <c r="E13" s="29"/>
    </row>
    <row r="14" spans="1:5" x14ac:dyDescent="0.25">
      <c r="A14" s="29"/>
      <c r="B14" s="78" t="s">
        <v>226</v>
      </c>
      <c r="C14" s="78">
        <v>2</v>
      </c>
      <c r="D14" s="168" t="s">
        <v>40</v>
      </c>
      <c r="E14" s="29"/>
    </row>
    <row r="15" spans="1:5" x14ac:dyDescent="0.25">
      <c r="A15" s="29"/>
      <c r="B15" s="178" t="s">
        <v>468</v>
      </c>
      <c r="C15" s="20"/>
      <c r="D15" s="171" t="s">
        <v>469</v>
      </c>
      <c r="E15" s="29"/>
    </row>
    <row r="16" spans="1:5" ht="6" customHeight="1" x14ac:dyDescent="0.25">
      <c r="A16" s="29"/>
      <c r="B16" s="11"/>
      <c r="C16" s="11"/>
      <c r="D16" s="166"/>
      <c r="E16" s="29"/>
    </row>
    <row r="17" spans="1:5" x14ac:dyDescent="0.25">
      <c r="A17" s="29"/>
      <c r="B17" s="78" t="s">
        <v>226</v>
      </c>
      <c r="C17" s="29">
        <v>3</v>
      </c>
      <c r="D17" s="168" t="s">
        <v>37</v>
      </c>
      <c r="E17" s="29"/>
    </row>
    <row r="18" spans="1:5" ht="31.5" customHeight="1" x14ac:dyDescent="0.25">
      <c r="A18" s="29"/>
      <c r="B18" s="178" t="s">
        <v>468</v>
      </c>
      <c r="C18" s="11"/>
      <c r="D18" s="107" t="s">
        <v>464</v>
      </c>
      <c r="E18" s="29"/>
    </row>
    <row r="19" spans="1:5" ht="6" customHeight="1" x14ac:dyDescent="0.25">
      <c r="A19" s="29"/>
      <c r="B19" s="11"/>
      <c r="C19" s="11"/>
      <c r="D19" s="166"/>
      <c r="E19" s="29"/>
    </row>
    <row r="20" spans="1:5" x14ac:dyDescent="0.25">
      <c r="A20" s="29"/>
      <c r="B20" s="78" t="s">
        <v>226</v>
      </c>
      <c r="C20" s="11">
        <v>4</v>
      </c>
      <c r="D20" s="168" t="s">
        <v>230</v>
      </c>
      <c r="E20" s="29"/>
    </row>
    <row r="21" spans="1:5" x14ac:dyDescent="0.25">
      <c r="A21" s="29"/>
      <c r="B21" s="178" t="s">
        <v>468</v>
      </c>
      <c r="C21" s="11"/>
      <c r="D21" s="169" t="s">
        <v>231</v>
      </c>
      <c r="E21" s="29"/>
    </row>
    <row r="22" spans="1:5" ht="6" customHeight="1" x14ac:dyDescent="0.25">
      <c r="A22" s="29"/>
      <c r="B22" s="11"/>
      <c r="C22" s="11"/>
      <c r="D22" s="166"/>
      <c r="E22" s="29"/>
    </row>
    <row r="23" spans="1:5" x14ac:dyDescent="0.25">
      <c r="A23" s="29"/>
      <c r="B23" s="50" t="s">
        <v>98</v>
      </c>
      <c r="C23" s="50">
        <v>5</v>
      </c>
      <c r="D23" s="168" t="s">
        <v>52</v>
      </c>
      <c r="E23" s="29"/>
    </row>
    <row r="24" spans="1:5" x14ac:dyDescent="0.25">
      <c r="A24" s="29"/>
      <c r="B24" s="178" t="s">
        <v>468</v>
      </c>
      <c r="C24" s="26"/>
      <c r="D24" s="171" t="s">
        <v>110</v>
      </c>
      <c r="E24" s="29"/>
    </row>
    <row r="25" spans="1:5" ht="8.25" customHeight="1" x14ac:dyDescent="0.25">
      <c r="A25" s="29"/>
      <c r="B25" s="11"/>
      <c r="C25" s="11"/>
      <c r="D25" s="166"/>
      <c r="E25" s="29"/>
    </row>
    <row r="26" spans="1:5" x14ac:dyDescent="0.25">
      <c r="A26" s="29"/>
      <c r="B26" s="50" t="s">
        <v>98</v>
      </c>
      <c r="C26" s="50">
        <v>6</v>
      </c>
      <c r="D26" s="168" t="s">
        <v>213</v>
      </c>
      <c r="E26" s="29"/>
    </row>
    <row r="27" spans="1:5" x14ac:dyDescent="0.25">
      <c r="A27" s="29"/>
      <c r="B27" s="178" t="s">
        <v>468</v>
      </c>
      <c r="D27" s="171" t="s">
        <v>251</v>
      </c>
      <c r="E27" s="29"/>
    </row>
    <row r="28" spans="1:5" ht="9" customHeight="1" x14ac:dyDescent="0.25">
      <c r="A28" s="29"/>
      <c r="B28" s="11"/>
      <c r="C28" s="11"/>
      <c r="D28" s="166"/>
      <c r="E28" s="29"/>
    </row>
    <row r="29" spans="1:5" x14ac:dyDescent="0.25">
      <c r="A29" s="29"/>
      <c r="B29" s="50" t="s">
        <v>98</v>
      </c>
      <c r="C29" s="50">
        <v>7</v>
      </c>
      <c r="D29" s="168" t="s">
        <v>172</v>
      </c>
      <c r="E29" s="29"/>
    </row>
    <row r="30" spans="1:5" x14ac:dyDescent="0.25">
      <c r="A30" s="29"/>
      <c r="B30" s="178" t="s">
        <v>468</v>
      </c>
      <c r="D30" s="171" t="s">
        <v>69</v>
      </c>
      <c r="E30" s="29"/>
    </row>
    <row r="31" spans="1:5" ht="6" customHeight="1" x14ac:dyDescent="0.25">
      <c r="A31" s="29"/>
      <c r="B31" s="11"/>
      <c r="C31" s="11"/>
      <c r="D31" s="172"/>
      <c r="E31" s="29"/>
    </row>
    <row r="32" spans="1:5" x14ac:dyDescent="0.25">
      <c r="A32" s="29"/>
      <c r="B32" s="81" t="s">
        <v>99</v>
      </c>
      <c r="C32" s="81">
        <v>8</v>
      </c>
      <c r="D32" s="168" t="s">
        <v>225</v>
      </c>
      <c r="E32" s="29"/>
    </row>
    <row r="33" spans="1:5" x14ac:dyDescent="0.25">
      <c r="A33" s="29"/>
      <c r="B33" s="178" t="s">
        <v>468</v>
      </c>
      <c r="C33" s="11"/>
      <c r="D33" s="173" t="s">
        <v>222</v>
      </c>
      <c r="E33" s="29"/>
    </row>
    <row r="34" spans="1:5" ht="5.25" customHeight="1" x14ac:dyDescent="0.25">
      <c r="A34" s="29"/>
      <c r="B34" s="11"/>
      <c r="C34" s="11"/>
      <c r="D34" s="172"/>
      <c r="E34" s="29"/>
    </row>
    <row r="35" spans="1:5" x14ac:dyDescent="0.25">
      <c r="A35" s="29"/>
      <c r="B35" s="81" t="s">
        <v>99</v>
      </c>
      <c r="C35" s="81">
        <v>9</v>
      </c>
      <c r="D35" s="174" t="s">
        <v>198</v>
      </c>
      <c r="E35" s="29"/>
    </row>
    <row r="36" spans="1:5" x14ac:dyDescent="0.25">
      <c r="A36" s="29"/>
      <c r="B36" s="178" t="s">
        <v>468</v>
      </c>
      <c r="C36" s="11"/>
      <c r="D36" s="173" t="s">
        <v>221</v>
      </c>
      <c r="E36" s="29"/>
    </row>
    <row r="37" spans="1:5" ht="5.25" customHeight="1" x14ac:dyDescent="0.25">
      <c r="A37" s="29"/>
      <c r="B37" s="11"/>
      <c r="C37" s="11"/>
      <c r="D37" s="172"/>
      <c r="E37" s="29"/>
    </row>
    <row r="38" spans="1:5" x14ac:dyDescent="0.25">
      <c r="A38" s="29"/>
      <c r="B38" s="81" t="s">
        <v>99</v>
      </c>
      <c r="C38" s="81">
        <v>10</v>
      </c>
      <c r="D38" s="174" t="s">
        <v>215</v>
      </c>
      <c r="E38" s="29"/>
    </row>
    <row r="39" spans="1:5" ht="26.25" x14ac:dyDescent="0.25">
      <c r="A39" s="29"/>
      <c r="B39" s="178" t="s">
        <v>468</v>
      </c>
      <c r="D39" s="175" t="s">
        <v>466</v>
      </c>
      <c r="E39" s="29"/>
    </row>
    <row r="40" spans="1:5" ht="6" customHeight="1" x14ac:dyDescent="0.25">
      <c r="A40" s="29"/>
      <c r="B40" s="11"/>
      <c r="C40" s="11"/>
      <c r="D40" s="172"/>
      <c r="E40" s="29"/>
    </row>
    <row r="41" spans="1:5" x14ac:dyDescent="0.25">
      <c r="A41" s="29"/>
      <c r="B41" s="57" t="s">
        <v>97</v>
      </c>
      <c r="C41" s="57">
        <v>11</v>
      </c>
      <c r="D41" s="168" t="s">
        <v>171</v>
      </c>
      <c r="E41" s="29"/>
    </row>
    <row r="42" spans="1:5" x14ac:dyDescent="0.25">
      <c r="A42" s="29"/>
      <c r="B42" s="178" t="s">
        <v>468</v>
      </c>
      <c r="D42" s="171" t="s">
        <v>95</v>
      </c>
      <c r="E42" s="29"/>
    </row>
    <row r="43" spans="1:5" ht="8.25" customHeight="1" x14ac:dyDescent="0.25">
      <c r="A43" s="29"/>
      <c r="B43" s="11"/>
      <c r="C43" s="11"/>
      <c r="D43" s="172"/>
      <c r="E43" s="29"/>
    </row>
    <row r="44" spans="1:5" x14ac:dyDescent="0.25">
      <c r="A44" s="29"/>
      <c r="B44" s="57" t="s">
        <v>97</v>
      </c>
      <c r="C44" s="57">
        <v>12</v>
      </c>
      <c r="D44" s="174" t="s">
        <v>56</v>
      </c>
      <c r="E44" s="29"/>
    </row>
    <row r="45" spans="1:5" x14ac:dyDescent="0.25">
      <c r="A45" s="29"/>
      <c r="B45" s="178" t="s">
        <v>468</v>
      </c>
      <c r="D45" s="173" t="s">
        <v>93</v>
      </c>
      <c r="E45" s="29"/>
    </row>
    <row r="46" spans="1:5" ht="6.75" customHeight="1" x14ac:dyDescent="0.25">
      <c r="A46" s="29"/>
      <c r="B46" s="11"/>
      <c r="C46" s="11"/>
      <c r="D46" s="172"/>
      <c r="E46" s="29"/>
    </row>
    <row r="47" spans="1:5" x14ac:dyDescent="0.25">
      <c r="A47" s="29"/>
      <c r="B47" s="57" t="s">
        <v>97</v>
      </c>
      <c r="C47" s="57">
        <v>13</v>
      </c>
      <c r="D47" s="168" t="s">
        <v>199</v>
      </c>
      <c r="E47" s="29"/>
    </row>
    <row r="48" spans="1:5" x14ac:dyDescent="0.25">
      <c r="A48" s="29"/>
      <c r="B48" s="178" t="s">
        <v>468</v>
      </c>
      <c r="D48" s="171" t="s">
        <v>77</v>
      </c>
      <c r="E48" s="29"/>
    </row>
    <row r="49" spans="1:5" ht="5.25" customHeight="1" x14ac:dyDescent="0.25">
      <c r="A49" s="29"/>
      <c r="B49" s="11"/>
      <c r="C49" s="11"/>
      <c r="D49" s="172"/>
      <c r="E49" s="29"/>
    </row>
    <row r="50" spans="1:5" x14ac:dyDescent="0.25">
      <c r="A50" s="29"/>
      <c r="B50" s="57" t="s">
        <v>97</v>
      </c>
      <c r="C50" s="57">
        <v>14</v>
      </c>
      <c r="D50" s="168" t="s">
        <v>195</v>
      </c>
      <c r="E50" s="29"/>
    </row>
    <row r="51" spans="1:5" ht="26.25" x14ac:dyDescent="0.25">
      <c r="A51" s="29"/>
      <c r="B51" s="178" t="s">
        <v>468</v>
      </c>
      <c r="C51" s="11"/>
      <c r="D51" s="171" t="s">
        <v>88</v>
      </c>
      <c r="E51" s="29"/>
    </row>
    <row r="52" spans="1:5" ht="6.75" customHeight="1" x14ac:dyDescent="0.25">
      <c r="A52" s="29"/>
      <c r="B52" s="11"/>
      <c r="C52" s="11"/>
      <c r="D52" s="172"/>
      <c r="E52" s="29"/>
    </row>
    <row r="53" spans="1:5" x14ac:dyDescent="0.25">
      <c r="A53" s="29"/>
      <c r="B53" s="66" t="s">
        <v>224</v>
      </c>
      <c r="C53" s="66">
        <v>15</v>
      </c>
      <c r="D53" s="174" t="s">
        <v>38</v>
      </c>
      <c r="E53" s="29"/>
    </row>
    <row r="54" spans="1:5" ht="39" x14ac:dyDescent="0.25">
      <c r="A54" s="29"/>
      <c r="B54" s="178" t="s">
        <v>468</v>
      </c>
      <c r="D54" s="169" t="s">
        <v>467</v>
      </c>
      <c r="E54" s="29"/>
    </row>
    <row r="55" spans="1:5" x14ac:dyDescent="0.25">
      <c r="A55" s="29"/>
      <c r="B55" s="29"/>
      <c r="C55" s="29"/>
      <c r="D55" s="179"/>
      <c r="E55" s="29"/>
    </row>
    <row r="57" spans="1:5" x14ac:dyDescent="0.25">
      <c r="A57" s="29"/>
      <c r="B57" s="29"/>
      <c r="C57" s="29"/>
      <c r="D57" s="179"/>
      <c r="E57" s="29"/>
    </row>
    <row r="58" spans="1:5" ht="18.75" x14ac:dyDescent="0.3">
      <c r="A58" s="29"/>
      <c r="B58" s="180" t="s">
        <v>351</v>
      </c>
      <c r="D58" s="109" t="s">
        <v>234</v>
      </c>
      <c r="E58" s="29"/>
    </row>
    <row r="59" spans="1:5" ht="18.75" customHeight="1" x14ac:dyDescent="0.25">
      <c r="A59" s="29"/>
      <c r="C59" s="11"/>
      <c r="D59" s="182" t="s">
        <v>359</v>
      </c>
      <c r="E59" s="29"/>
    </row>
    <row r="60" spans="1:5" x14ac:dyDescent="0.25">
      <c r="A60" s="29"/>
      <c r="B60" s="81" t="s">
        <v>99</v>
      </c>
      <c r="D60" s="176" t="s">
        <v>89</v>
      </c>
      <c r="E60" s="29"/>
    </row>
    <row r="61" spans="1:5" x14ac:dyDescent="0.25">
      <c r="A61" s="29"/>
      <c r="B61" s="178" t="s">
        <v>468</v>
      </c>
      <c r="C61" s="11"/>
      <c r="D61" s="166" t="s">
        <v>90</v>
      </c>
      <c r="E61" s="29"/>
    </row>
    <row r="62" spans="1:5" x14ac:dyDescent="0.25">
      <c r="A62" s="29"/>
      <c r="B62" s="11"/>
      <c r="C62" s="11"/>
      <c r="D62" s="166"/>
      <c r="E62" s="29"/>
    </row>
    <row r="63" spans="1:5" x14ac:dyDescent="0.25">
      <c r="A63" s="29"/>
      <c r="B63" s="81" t="s">
        <v>99</v>
      </c>
      <c r="D63" s="176" t="s">
        <v>91</v>
      </c>
      <c r="E63" s="29"/>
    </row>
    <row r="64" spans="1:5" x14ac:dyDescent="0.25">
      <c r="A64" s="29"/>
      <c r="B64" s="178" t="s">
        <v>468</v>
      </c>
      <c r="C64" s="11"/>
      <c r="D64" s="166" t="s">
        <v>92</v>
      </c>
      <c r="E64" s="29"/>
    </row>
    <row r="65" spans="1:5" x14ac:dyDescent="0.25">
      <c r="A65" s="29"/>
      <c r="E65" s="29"/>
    </row>
    <row r="66" spans="1:5" x14ac:dyDescent="0.25">
      <c r="A66" s="29"/>
      <c r="B66" s="81" t="s">
        <v>99</v>
      </c>
      <c r="D66" s="176" t="s">
        <v>109</v>
      </c>
      <c r="E66" s="29"/>
    </row>
    <row r="67" spans="1:5" x14ac:dyDescent="0.25">
      <c r="A67" s="29"/>
      <c r="B67" s="178" t="s">
        <v>468</v>
      </c>
      <c r="D67" s="166" t="s">
        <v>84</v>
      </c>
      <c r="E67" s="29"/>
    </row>
    <row r="68" spans="1:5" x14ac:dyDescent="0.25">
      <c r="A68" s="29"/>
      <c r="D68" s="166" t="s">
        <v>85</v>
      </c>
      <c r="E68" s="29"/>
    </row>
    <row r="69" spans="1:5" x14ac:dyDescent="0.25">
      <c r="A69" s="29"/>
      <c r="D69" s="166"/>
      <c r="E69" s="29"/>
    </row>
    <row r="70" spans="1:5" x14ac:dyDescent="0.25">
      <c r="A70" s="29"/>
      <c r="B70" s="57" t="s">
        <v>97</v>
      </c>
      <c r="D70" s="176" t="s">
        <v>100</v>
      </c>
      <c r="E70" s="29"/>
    </row>
    <row r="71" spans="1:5" x14ac:dyDescent="0.25">
      <c r="A71" s="29"/>
      <c r="B71" s="178" t="s">
        <v>468</v>
      </c>
      <c r="D71" s="166" t="s">
        <v>86</v>
      </c>
      <c r="E71" s="29"/>
    </row>
    <row r="72" spans="1:5" x14ac:dyDescent="0.25">
      <c r="A72" s="29"/>
      <c r="D72" s="166"/>
      <c r="E72" s="29"/>
    </row>
    <row r="73" spans="1:5" x14ac:dyDescent="0.25">
      <c r="A73" s="29"/>
      <c r="D73" s="171"/>
      <c r="E73" s="29"/>
    </row>
    <row r="74" spans="1:5" x14ac:dyDescent="0.25">
      <c r="A74" s="29"/>
      <c r="B74" s="57" t="s">
        <v>97</v>
      </c>
      <c r="D74" s="176" t="s">
        <v>87</v>
      </c>
      <c r="E74" s="29"/>
    </row>
    <row r="75" spans="1:5" ht="26.25" x14ac:dyDescent="0.25">
      <c r="A75" s="29"/>
      <c r="B75" s="178" t="s">
        <v>468</v>
      </c>
      <c r="D75" s="171" t="s">
        <v>94</v>
      </c>
      <c r="E75" s="29"/>
    </row>
    <row r="76" spans="1:5" x14ac:dyDescent="0.25">
      <c r="A76" s="29"/>
      <c r="D76" s="166"/>
      <c r="E76" s="29"/>
    </row>
    <row r="77" spans="1:5" x14ac:dyDescent="0.25">
      <c r="A77" s="29"/>
      <c r="B77" s="57" t="s">
        <v>97</v>
      </c>
      <c r="D77" s="176" t="s">
        <v>81</v>
      </c>
      <c r="E77" s="29"/>
    </row>
    <row r="78" spans="1:5" x14ac:dyDescent="0.25">
      <c r="A78" s="29"/>
      <c r="B78" s="178" t="s">
        <v>468</v>
      </c>
      <c r="D78" s="166" t="s">
        <v>82</v>
      </c>
      <c r="E78" s="29"/>
    </row>
    <row r="79" spans="1:5" x14ac:dyDescent="0.25">
      <c r="A79" s="29"/>
      <c r="D79" s="166"/>
      <c r="E79" s="29"/>
    </row>
    <row r="80" spans="1:5" x14ac:dyDescent="0.25">
      <c r="A80" s="29"/>
      <c r="B80" s="57" t="s">
        <v>97</v>
      </c>
      <c r="D80" s="177" t="s">
        <v>76</v>
      </c>
      <c r="E80" s="29"/>
    </row>
    <row r="81" spans="1:5" x14ac:dyDescent="0.25">
      <c r="A81" s="29"/>
      <c r="B81" s="178" t="s">
        <v>468</v>
      </c>
      <c r="D81" s="166" t="s">
        <v>83</v>
      </c>
      <c r="E81" s="29"/>
    </row>
    <row r="82" spans="1:5" x14ac:dyDescent="0.25">
      <c r="A82" s="29"/>
      <c r="E82" s="29"/>
    </row>
    <row r="83" spans="1:5" x14ac:dyDescent="0.25">
      <c r="A83" s="29"/>
      <c r="B83" s="29"/>
      <c r="C83" s="29"/>
      <c r="D83" s="179"/>
      <c r="E83" s="2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C2BDB-7FE5-4FA2-9444-846683F0E08D}">
  <dimension ref="B1:BV50"/>
  <sheetViews>
    <sheetView workbookViewId="0">
      <pane xSplit="2" topLeftCell="C1" activePane="topRight" state="frozen"/>
      <selection pane="topRight" activeCell="D16" sqref="D16"/>
    </sheetView>
  </sheetViews>
  <sheetFormatPr defaultRowHeight="15" x14ac:dyDescent="0.25"/>
  <cols>
    <col min="1" max="1" width="3.5703125" customWidth="1"/>
    <col min="2" max="2" width="33.5703125" customWidth="1"/>
    <col min="3" max="3" width="23.42578125" customWidth="1"/>
    <col min="4" max="4" width="28.85546875" customWidth="1"/>
    <col min="5" max="5" width="20.42578125" customWidth="1"/>
    <col min="6" max="6" width="21.5703125" customWidth="1"/>
    <col min="7" max="7" width="30" customWidth="1"/>
    <col min="8" max="8" width="23.140625" customWidth="1"/>
    <col min="9" max="9" width="4.140625" customWidth="1"/>
    <col min="10" max="10" width="37.85546875" customWidth="1"/>
    <col min="11" max="11" width="4.42578125" style="81" customWidth="1"/>
    <col min="12" max="12" width="39.85546875" customWidth="1"/>
    <col min="13" max="13" width="44.85546875" customWidth="1"/>
    <col min="14" max="14" width="28.28515625" customWidth="1"/>
    <col min="15" max="15" width="29.42578125" customWidth="1"/>
    <col min="16" max="16" width="30.140625" customWidth="1"/>
    <col min="17" max="17" width="30.28515625" customWidth="1"/>
    <col min="18" max="18" width="4.42578125" style="81" customWidth="1"/>
    <col min="19" max="19" width="29.28515625" customWidth="1"/>
    <col min="20" max="20" width="29.5703125" customWidth="1"/>
    <col min="21" max="21" width="39.85546875" customWidth="1"/>
    <col min="22" max="22" width="3.5703125" style="81" customWidth="1"/>
    <col min="23" max="23" width="33.85546875" customWidth="1"/>
    <col min="24" max="24" width="23.5703125" customWidth="1"/>
    <col min="25" max="25" width="3.140625" style="81" customWidth="1"/>
    <col min="26" max="26" width="22.5703125" customWidth="1"/>
    <col min="27" max="27" width="21.7109375" customWidth="1"/>
    <col min="28" max="28" width="21.42578125" customWidth="1"/>
    <col min="29" max="29" width="19.42578125" customWidth="1"/>
    <col min="30" max="30" width="29.42578125" customWidth="1"/>
    <col min="31" max="31" width="5.5703125" style="81" customWidth="1"/>
    <col min="32" max="32" width="19.28515625" customWidth="1"/>
    <col min="33" max="33" width="18.5703125" customWidth="1"/>
    <col min="34" max="34" width="38" customWidth="1"/>
    <col min="35" max="35" width="3.140625" style="81" customWidth="1"/>
    <col min="36" max="36" width="20" style="103" customWidth="1"/>
    <col min="37" max="37" width="16.5703125" style="103" customWidth="1"/>
    <col min="38" max="38" width="17.5703125" style="7" customWidth="1"/>
    <col min="39" max="39" width="3.28515625" style="81" customWidth="1"/>
    <col min="40" max="40" width="16.85546875" style="104" customWidth="1"/>
    <col min="41" max="41" width="17.42578125" style="104" customWidth="1"/>
    <col min="42" max="42" width="20.140625" style="41" customWidth="1"/>
    <col min="43" max="43" width="2.5703125" style="81" customWidth="1"/>
    <col min="44" max="44" width="17.7109375" customWidth="1"/>
    <col min="45" max="45" width="17.28515625" customWidth="1"/>
    <col min="46" max="46" width="15.28515625" customWidth="1"/>
    <col min="47" max="47" width="13.140625" customWidth="1"/>
    <col min="48" max="48" width="15" customWidth="1"/>
    <col min="49" max="49" width="16.28515625" customWidth="1"/>
    <col min="50" max="50" width="2.5703125" style="81" customWidth="1"/>
    <col min="51" max="51" width="15.5703125" style="103" customWidth="1"/>
    <col min="52" max="52" width="14.42578125" style="103" customWidth="1"/>
    <col min="53" max="53" width="18.28515625" customWidth="1"/>
    <col min="54" max="54" width="2.28515625" style="81" customWidth="1"/>
    <col min="55" max="55" width="15.28515625" style="103" customWidth="1"/>
    <col min="56" max="56" width="15.85546875" style="103" customWidth="1"/>
    <col min="57" max="57" width="17.85546875" style="103" customWidth="1"/>
    <col min="58" max="58" width="3.28515625" style="81" customWidth="1"/>
    <col min="59" max="59" width="15.140625" style="103" customWidth="1"/>
    <col min="60" max="60" width="15.5703125" style="103" customWidth="1"/>
    <col min="61" max="61" width="19.140625" customWidth="1"/>
    <col min="62" max="62" width="2.5703125" style="81" customWidth="1"/>
    <col min="63" max="63" width="27" style="103" customWidth="1"/>
    <col min="64" max="64" width="17.140625" style="103" customWidth="1"/>
    <col min="65" max="65" width="19" customWidth="1"/>
    <col min="66" max="66" width="3.85546875" style="81" customWidth="1"/>
    <col min="67" max="67" width="14.140625" customWidth="1"/>
    <col min="68" max="69" width="16.28515625" customWidth="1"/>
    <col min="70" max="70" width="18.28515625" customWidth="1"/>
    <col min="71" max="71" width="18.140625" customWidth="1"/>
    <col min="72" max="72" width="19.85546875" customWidth="1"/>
    <col min="73" max="73" width="3.140625" style="81" customWidth="1"/>
  </cols>
  <sheetData>
    <row r="1" spans="2:74" x14ac:dyDescent="0.25">
      <c r="K1"/>
    </row>
    <row r="2" spans="2:74" x14ac:dyDescent="0.25">
      <c r="K2"/>
    </row>
    <row r="3" spans="2:74" x14ac:dyDescent="0.25">
      <c r="K3"/>
    </row>
    <row r="4" spans="2:74" x14ac:dyDescent="0.25">
      <c r="K4"/>
    </row>
    <row r="5" spans="2:74" x14ac:dyDescent="0.25">
      <c r="K5"/>
    </row>
    <row r="6" spans="2:74" x14ac:dyDescent="0.25">
      <c r="J6" t="s">
        <v>431</v>
      </c>
      <c r="K6"/>
      <c r="S6" t="s">
        <v>431</v>
      </c>
      <c r="W6" t="s">
        <v>431</v>
      </c>
      <c r="Z6" t="s">
        <v>431</v>
      </c>
      <c r="AF6" t="s">
        <v>431</v>
      </c>
      <c r="AJ6" t="s">
        <v>431</v>
      </c>
      <c r="AN6" t="s">
        <v>431</v>
      </c>
      <c r="AY6" t="s">
        <v>431</v>
      </c>
      <c r="BC6" t="s">
        <v>431</v>
      </c>
      <c r="BG6" t="s">
        <v>431</v>
      </c>
      <c r="BK6" t="s">
        <v>431</v>
      </c>
    </row>
    <row r="7" spans="2:74" x14ac:dyDescent="0.25">
      <c r="K7"/>
    </row>
    <row r="8" spans="2:74" ht="15.75" x14ac:dyDescent="0.25">
      <c r="B8" s="184" t="s">
        <v>396</v>
      </c>
      <c r="C8" s="227" t="s">
        <v>398</v>
      </c>
      <c r="D8" s="227"/>
      <c r="E8" s="227"/>
      <c r="F8" s="227"/>
      <c r="G8" s="227"/>
      <c r="H8" s="228"/>
      <c r="I8" s="81"/>
      <c r="J8" s="206" t="s">
        <v>399</v>
      </c>
      <c r="L8" s="227" t="s">
        <v>400</v>
      </c>
      <c r="M8" s="229"/>
      <c r="N8" s="229"/>
      <c r="O8" s="229"/>
      <c r="P8" s="229"/>
      <c r="Q8" s="229"/>
      <c r="S8" s="227" t="s">
        <v>401</v>
      </c>
      <c r="T8" s="232"/>
      <c r="U8" s="232"/>
      <c r="W8" s="227" t="s">
        <v>402</v>
      </c>
      <c r="X8" s="232"/>
      <c r="Z8" s="227" t="s">
        <v>403</v>
      </c>
      <c r="AA8" s="227"/>
      <c r="AB8" s="227"/>
      <c r="AC8" s="227"/>
      <c r="AD8" s="232"/>
      <c r="AE8" s="207"/>
      <c r="AF8" s="230" t="s">
        <v>404</v>
      </c>
      <c r="AG8" s="233"/>
      <c r="AH8" s="233"/>
      <c r="AJ8" s="230" t="s">
        <v>405</v>
      </c>
      <c r="AK8" s="231"/>
      <c r="AL8" s="231"/>
      <c r="AN8" s="227" t="s">
        <v>406</v>
      </c>
      <c r="AO8" s="232"/>
      <c r="AP8" s="232"/>
      <c r="AR8" s="227" t="s">
        <v>407</v>
      </c>
      <c r="AS8" s="232"/>
      <c r="AT8" s="232"/>
      <c r="AU8" s="232"/>
      <c r="AV8" s="232"/>
      <c r="AW8" s="232"/>
      <c r="AY8" s="227" t="s">
        <v>408</v>
      </c>
      <c r="AZ8" s="232"/>
      <c r="BA8" s="232"/>
      <c r="BC8" s="227" t="s">
        <v>409</v>
      </c>
      <c r="BD8" s="232"/>
      <c r="BE8" s="232"/>
      <c r="BG8" s="227" t="s">
        <v>410</v>
      </c>
      <c r="BH8" s="232"/>
      <c r="BI8" s="232"/>
      <c r="BK8" s="227" t="s">
        <v>411</v>
      </c>
      <c r="BL8" s="232"/>
      <c r="BM8" s="232"/>
      <c r="BO8" s="227" t="s">
        <v>412</v>
      </c>
      <c r="BP8" s="232"/>
      <c r="BQ8" s="232"/>
      <c r="BR8" s="232"/>
      <c r="BS8" s="232"/>
      <c r="BT8" s="234"/>
    </row>
    <row r="9" spans="2:74" ht="67.5" customHeight="1" x14ac:dyDescent="0.25">
      <c r="B9" s="109" t="s">
        <v>397</v>
      </c>
      <c r="C9" s="127" t="s">
        <v>275</v>
      </c>
      <c r="D9" s="127" t="s">
        <v>276</v>
      </c>
      <c r="E9" s="127" t="s">
        <v>277</v>
      </c>
      <c r="F9" s="127" t="s">
        <v>278</v>
      </c>
      <c r="G9" s="127" t="s">
        <v>279</v>
      </c>
      <c r="H9" s="127" t="s">
        <v>280</v>
      </c>
      <c r="I9" s="209"/>
      <c r="J9" s="127" t="s">
        <v>419</v>
      </c>
      <c r="K9" s="210"/>
      <c r="L9" s="127" t="s">
        <v>313</v>
      </c>
      <c r="M9" s="127" t="s">
        <v>314</v>
      </c>
      <c r="N9" s="127" t="s">
        <v>315</v>
      </c>
      <c r="O9" s="127" t="s">
        <v>413</v>
      </c>
      <c r="P9" s="127" t="s">
        <v>316</v>
      </c>
      <c r="Q9" s="127" t="s">
        <v>317</v>
      </c>
      <c r="R9" s="210"/>
      <c r="S9" s="127" t="s">
        <v>297</v>
      </c>
      <c r="T9" s="127" t="s">
        <v>423</v>
      </c>
      <c r="U9" s="127" t="s">
        <v>416</v>
      </c>
      <c r="V9" s="210"/>
      <c r="W9" s="127" t="s">
        <v>415</v>
      </c>
      <c r="X9" s="127" t="s">
        <v>414</v>
      </c>
      <c r="Y9" s="210"/>
      <c r="Z9" s="127" t="s">
        <v>436</v>
      </c>
      <c r="AA9" s="127" t="s">
        <v>433</v>
      </c>
      <c r="AB9" s="127" t="s">
        <v>437</v>
      </c>
      <c r="AC9" s="127" t="s">
        <v>417</v>
      </c>
      <c r="AD9" s="127" t="s">
        <v>418</v>
      </c>
      <c r="AE9" s="210"/>
      <c r="AF9" s="127" t="s">
        <v>420</v>
      </c>
      <c r="AG9" s="127" t="s">
        <v>421</v>
      </c>
      <c r="AH9" s="127" t="s">
        <v>422</v>
      </c>
      <c r="AI9" s="210"/>
      <c r="AJ9" s="128" t="s">
        <v>323</v>
      </c>
      <c r="AK9" s="128" t="s">
        <v>298</v>
      </c>
      <c r="AL9" s="211" t="s">
        <v>281</v>
      </c>
      <c r="AM9" s="210"/>
      <c r="AN9" s="212" t="s">
        <v>444</v>
      </c>
      <c r="AO9" s="212" t="s">
        <v>446</v>
      </c>
      <c r="AP9" s="213" t="s">
        <v>282</v>
      </c>
      <c r="AQ9" s="210"/>
      <c r="AR9" s="127" t="s">
        <v>283</v>
      </c>
      <c r="AS9" s="127" t="s">
        <v>284</v>
      </c>
      <c r="AT9" s="127" t="s">
        <v>285</v>
      </c>
      <c r="AU9" s="127" t="s">
        <v>286</v>
      </c>
      <c r="AV9" s="127" t="s">
        <v>287</v>
      </c>
      <c r="AW9" s="127" t="s">
        <v>288</v>
      </c>
      <c r="AX9" s="210"/>
      <c r="AY9" s="128" t="s">
        <v>299</v>
      </c>
      <c r="AZ9" s="128" t="s">
        <v>301</v>
      </c>
      <c r="BA9" s="127" t="s">
        <v>289</v>
      </c>
      <c r="BB9" s="210"/>
      <c r="BC9" s="128" t="s">
        <v>428</v>
      </c>
      <c r="BD9" s="128" t="s">
        <v>429</v>
      </c>
      <c r="BE9" s="128" t="s">
        <v>430</v>
      </c>
      <c r="BF9" s="210"/>
      <c r="BG9" s="128" t="s">
        <v>300</v>
      </c>
      <c r="BH9" s="128" t="s">
        <v>301</v>
      </c>
      <c r="BI9" s="127" t="s">
        <v>427</v>
      </c>
      <c r="BJ9" s="210"/>
      <c r="BK9" s="128" t="s">
        <v>424</v>
      </c>
      <c r="BL9" s="128" t="s">
        <v>425</v>
      </c>
      <c r="BM9" s="127" t="s">
        <v>426</v>
      </c>
      <c r="BN9" s="210"/>
      <c r="BO9" s="127" t="s">
        <v>290</v>
      </c>
      <c r="BP9" s="127" t="s">
        <v>291</v>
      </c>
      <c r="BQ9" s="127" t="s">
        <v>292</v>
      </c>
      <c r="BR9" s="127" t="s">
        <v>293</v>
      </c>
      <c r="BS9" s="127" t="s">
        <v>294</v>
      </c>
      <c r="BT9" s="127" t="s">
        <v>295</v>
      </c>
      <c r="BU9" s="210"/>
      <c r="BV9" s="164"/>
    </row>
    <row r="10" spans="2:74" ht="72" customHeight="1" x14ac:dyDescent="0.25">
      <c r="B10" s="208" t="s">
        <v>302</v>
      </c>
      <c r="C10" s="214" t="s">
        <v>303</v>
      </c>
      <c r="D10" s="214" t="s">
        <v>303</v>
      </c>
      <c r="E10" s="214" t="s">
        <v>304</v>
      </c>
      <c r="F10" s="214" t="s">
        <v>318</v>
      </c>
      <c r="G10" s="214" t="s">
        <v>306</v>
      </c>
      <c r="H10" s="121" t="s">
        <v>333</v>
      </c>
      <c r="I10" s="209"/>
      <c r="J10" s="214" t="s">
        <v>307</v>
      </c>
      <c r="K10" s="210"/>
      <c r="L10" s="214" t="s">
        <v>308</v>
      </c>
      <c r="M10" s="214" t="s">
        <v>309</v>
      </c>
      <c r="N10" s="214" t="s">
        <v>310</v>
      </c>
      <c r="O10" s="214" t="s">
        <v>311</v>
      </c>
      <c r="P10" s="214" t="s">
        <v>312</v>
      </c>
      <c r="Q10" s="121" t="s">
        <v>334</v>
      </c>
      <c r="R10" s="210"/>
      <c r="S10" s="214" t="s">
        <v>305</v>
      </c>
      <c r="T10" s="214" t="s">
        <v>305</v>
      </c>
      <c r="U10" s="121" t="s">
        <v>476</v>
      </c>
      <c r="V10" s="210"/>
      <c r="W10" s="214" t="s">
        <v>319</v>
      </c>
      <c r="X10" s="214" t="s">
        <v>319</v>
      </c>
      <c r="Y10" s="210"/>
      <c r="Z10" s="214" t="s">
        <v>440</v>
      </c>
      <c r="AA10" s="214" t="s">
        <v>439</v>
      </c>
      <c r="AB10" s="214" t="s">
        <v>441</v>
      </c>
      <c r="AC10" s="214" t="s">
        <v>442</v>
      </c>
      <c r="AD10" s="121" t="s">
        <v>438</v>
      </c>
      <c r="AE10" s="210"/>
      <c r="AF10" s="214" t="s">
        <v>320</v>
      </c>
      <c r="AG10" s="214" t="s">
        <v>320</v>
      </c>
      <c r="AH10" s="121" t="s">
        <v>335</v>
      </c>
      <c r="AI10" s="210"/>
      <c r="AJ10" s="214" t="s">
        <v>445</v>
      </c>
      <c r="AK10" s="214" t="s">
        <v>330</v>
      </c>
      <c r="AL10" s="121" t="s">
        <v>325</v>
      </c>
      <c r="AM10" s="210"/>
      <c r="AN10" s="215" t="s">
        <v>322</v>
      </c>
      <c r="AO10" s="214" t="s">
        <v>443</v>
      </c>
      <c r="AP10" s="121" t="s">
        <v>324</v>
      </c>
      <c r="AQ10" s="210"/>
      <c r="AR10" s="214" t="s">
        <v>308</v>
      </c>
      <c r="AS10" s="214" t="s">
        <v>308</v>
      </c>
      <c r="AT10" s="214" t="s">
        <v>326</v>
      </c>
      <c r="AU10" s="214" t="s">
        <v>327</v>
      </c>
      <c r="AV10" s="214" t="s">
        <v>328</v>
      </c>
      <c r="AW10" s="121" t="s">
        <v>329</v>
      </c>
      <c r="AX10" s="210"/>
      <c r="AY10" s="214" t="s">
        <v>319</v>
      </c>
      <c r="AZ10" s="214" t="s">
        <v>319</v>
      </c>
      <c r="BA10" s="121" t="s">
        <v>331</v>
      </c>
      <c r="BB10" s="210"/>
      <c r="BC10" s="216" t="s">
        <v>330</v>
      </c>
      <c r="BD10" s="214" t="s">
        <v>319</v>
      </c>
      <c r="BE10" s="121" t="s">
        <v>332</v>
      </c>
      <c r="BF10" s="210"/>
      <c r="BG10" s="216" t="s">
        <v>330</v>
      </c>
      <c r="BH10" s="214" t="s">
        <v>319</v>
      </c>
      <c r="BI10" s="121" t="s">
        <v>336</v>
      </c>
      <c r="BJ10" s="210"/>
      <c r="BK10" s="216" t="s">
        <v>330</v>
      </c>
      <c r="BL10" s="216" t="s">
        <v>330</v>
      </c>
      <c r="BM10" s="121" t="s">
        <v>337</v>
      </c>
      <c r="BN10" s="210"/>
      <c r="BO10" s="214" t="s">
        <v>306</v>
      </c>
      <c r="BP10" s="214" t="s">
        <v>306</v>
      </c>
      <c r="BQ10" s="214" t="s">
        <v>306</v>
      </c>
      <c r="BR10" s="214" t="s">
        <v>339</v>
      </c>
      <c r="BS10" s="214" t="s">
        <v>339</v>
      </c>
      <c r="BT10" s="121" t="s">
        <v>338</v>
      </c>
    </row>
    <row r="11" spans="2:74" ht="9" customHeight="1" x14ac:dyDescent="0.25">
      <c r="B11" s="120"/>
      <c r="C11" s="8"/>
      <c r="D11" s="8"/>
      <c r="E11" s="8"/>
      <c r="F11" s="8"/>
      <c r="G11" s="8"/>
      <c r="H11" s="8"/>
      <c r="I11" s="108"/>
      <c r="J11" s="8"/>
      <c r="L11" s="8"/>
      <c r="M11" s="8"/>
      <c r="N11" s="8"/>
      <c r="O11" s="8"/>
      <c r="P11" s="8"/>
      <c r="Q11" s="8"/>
      <c r="S11" s="8"/>
      <c r="T11" s="8"/>
      <c r="U11" s="8"/>
      <c r="W11" s="8"/>
      <c r="X11" s="8"/>
      <c r="Z11" s="8"/>
      <c r="AA11" s="8"/>
      <c r="AB11" s="8"/>
      <c r="AC11" s="8"/>
      <c r="AD11" s="8"/>
      <c r="AF11" s="8"/>
      <c r="AG11" s="8"/>
      <c r="AH11" s="8"/>
      <c r="AJ11" s="112"/>
      <c r="AK11" s="112"/>
      <c r="AL11" s="111"/>
      <c r="AN11" s="110"/>
      <c r="AO11" s="110"/>
      <c r="AP11" s="118"/>
      <c r="AR11" s="8"/>
      <c r="AS11" s="8"/>
      <c r="AT11" s="8"/>
      <c r="AU11" s="8"/>
      <c r="AV11" s="8"/>
      <c r="AW11" s="8"/>
      <c r="AY11" s="112"/>
      <c r="AZ11" s="112"/>
      <c r="BA11" s="8"/>
      <c r="BC11" s="112"/>
      <c r="BD11" s="112"/>
      <c r="BE11" s="112"/>
      <c r="BG11" s="112"/>
      <c r="BH11" s="112"/>
      <c r="BI11" s="8"/>
      <c r="BK11" s="112"/>
      <c r="BL11" s="112"/>
      <c r="BM11" s="8"/>
      <c r="BO11" s="8"/>
      <c r="BP11" s="8"/>
      <c r="BQ11" s="8"/>
      <c r="BR11" s="8"/>
      <c r="BS11" s="8"/>
      <c r="BT11" s="8"/>
    </row>
    <row r="12" spans="2:74" x14ac:dyDescent="0.25">
      <c r="B12" s="9" t="s">
        <v>296</v>
      </c>
      <c r="C12" s="189">
        <v>0</v>
      </c>
      <c r="D12" s="189">
        <v>0</v>
      </c>
      <c r="E12" s="189">
        <v>0</v>
      </c>
      <c r="F12" s="189">
        <v>0</v>
      </c>
      <c r="G12" s="189">
        <v>0</v>
      </c>
      <c r="H12" s="4">
        <f>SUM(C12:G12)</f>
        <v>0</v>
      </c>
      <c r="I12" s="81"/>
      <c r="J12" s="123"/>
      <c r="L12" s="189">
        <v>0</v>
      </c>
      <c r="M12" s="189">
        <v>0</v>
      </c>
      <c r="N12" s="189">
        <v>0</v>
      </c>
      <c r="O12" s="189">
        <v>0</v>
      </c>
      <c r="P12" s="189">
        <v>0</v>
      </c>
      <c r="Q12" s="4">
        <f>SUM(L12:P12)</f>
        <v>0</v>
      </c>
      <c r="S12" s="189"/>
      <c r="T12" s="189"/>
      <c r="U12" s="123" t="e">
        <f>+S12/T12</f>
        <v>#DIV/0!</v>
      </c>
      <c r="W12" s="189"/>
      <c r="X12" s="124"/>
      <c r="Z12" s="189"/>
      <c r="AA12" s="189"/>
      <c r="AB12" s="189"/>
      <c r="AC12" s="189"/>
      <c r="AD12" s="123" t="e">
        <f>+(Z12+AA12+AB12)/AC12</f>
        <v>#DIV/0!</v>
      </c>
      <c r="AF12" s="189"/>
      <c r="AG12" s="189"/>
      <c r="AH12" s="123" t="e">
        <f>+AF12/AG12</f>
        <v>#DIV/0!</v>
      </c>
      <c r="AJ12" s="217"/>
      <c r="AK12" s="217"/>
      <c r="AL12" s="123" t="e">
        <f>+AJ12/AK12</f>
        <v>#DIV/0!</v>
      </c>
      <c r="AN12" s="219"/>
      <c r="AO12" s="219"/>
      <c r="AP12" s="122" t="e">
        <f>+AN12/AO12</f>
        <v>#DIV/0!</v>
      </c>
      <c r="AR12" s="189">
        <v>0</v>
      </c>
      <c r="AS12" s="189">
        <v>0</v>
      </c>
      <c r="AT12" s="189">
        <v>0</v>
      </c>
      <c r="AU12" s="189">
        <v>0</v>
      </c>
      <c r="AV12" s="189">
        <v>0</v>
      </c>
      <c r="AW12" s="125">
        <f>SUM(AR12:AV12)</f>
        <v>0</v>
      </c>
      <c r="AY12" s="217"/>
      <c r="AZ12" s="217"/>
      <c r="BA12" s="123" t="e">
        <f>+AY12/AZ12</f>
        <v>#DIV/0!</v>
      </c>
      <c r="BC12" s="217"/>
      <c r="BD12" s="217">
        <f>+AZ12</f>
        <v>0</v>
      </c>
      <c r="BE12" s="123" t="e">
        <f>+BC12/BD12</f>
        <v>#DIV/0!</v>
      </c>
      <c r="BG12" s="217"/>
      <c r="BH12" s="217">
        <f>+BD12</f>
        <v>0</v>
      </c>
      <c r="BI12" s="123" t="e">
        <f>+BG12/BH12</f>
        <v>#DIV/0!</v>
      </c>
      <c r="BJ12" s="218"/>
      <c r="BK12" s="217"/>
      <c r="BL12" s="217"/>
      <c r="BM12" s="126" t="e">
        <f>+BK12/BL12</f>
        <v>#DIV/0!</v>
      </c>
      <c r="BO12" s="189">
        <v>0</v>
      </c>
      <c r="BP12" s="189">
        <v>0</v>
      </c>
      <c r="BQ12" s="189">
        <v>0</v>
      </c>
      <c r="BR12" s="189">
        <v>0</v>
      </c>
      <c r="BS12" s="189">
        <v>0</v>
      </c>
      <c r="BT12" s="125">
        <f>SUM(BO12:BS12)</f>
        <v>0</v>
      </c>
    </row>
    <row r="13" spans="2:74" x14ac:dyDescent="0.25">
      <c r="I13" s="81"/>
      <c r="BD13" s="103">
        <f t="shared" ref="BD13" si="0">+AZ13</f>
        <v>0</v>
      </c>
    </row>
    <row r="14" spans="2:74" x14ac:dyDescent="0.25">
      <c r="B14" s="6" t="s">
        <v>321</v>
      </c>
      <c r="I14" s="81"/>
    </row>
    <row r="15" spans="2:74" x14ac:dyDescent="0.25">
      <c r="I15" s="81"/>
    </row>
    <row r="16" spans="2:74" x14ac:dyDescent="0.25">
      <c r="C16" s="29"/>
      <c r="D16" s="29"/>
      <c r="E16" s="29"/>
      <c r="F16" s="29"/>
      <c r="G16" s="29"/>
      <c r="H16" s="29"/>
      <c r="I16" s="81"/>
      <c r="J16" s="29"/>
      <c r="L16" s="29"/>
      <c r="M16" s="29"/>
      <c r="N16" s="29"/>
      <c r="O16" s="29"/>
      <c r="P16" s="29"/>
      <c r="Q16" s="29"/>
      <c r="S16" s="29"/>
      <c r="T16" s="29"/>
      <c r="U16" s="29"/>
      <c r="W16" s="29"/>
      <c r="X16" s="29"/>
      <c r="Z16" s="29"/>
      <c r="AA16" s="29"/>
      <c r="AB16" s="29"/>
      <c r="AC16" s="29"/>
      <c r="AD16" s="29"/>
      <c r="AF16" s="29"/>
      <c r="AG16" s="29"/>
      <c r="AH16" s="29"/>
      <c r="AJ16" s="114"/>
      <c r="AK16" s="114"/>
      <c r="AL16" s="115"/>
      <c r="AN16" s="116"/>
      <c r="AO16" s="116"/>
      <c r="AP16" s="119"/>
      <c r="AR16" s="29"/>
      <c r="AS16" s="29"/>
      <c r="AT16" s="29"/>
      <c r="AU16" s="29"/>
      <c r="AV16" s="29"/>
      <c r="AW16" s="29"/>
      <c r="AY16" s="114"/>
      <c r="AZ16" s="114"/>
      <c r="BA16" s="115"/>
      <c r="BC16" s="114"/>
      <c r="BD16" s="114"/>
      <c r="BE16" s="117"/>
      <c r="BG16" s="114"/>
      <c r="BH16" s="114"/>
      <c r="BI16" s="117"/>
      <c r="BK16" s="114"/>
      <c r="BL16" s="114"/>
      <c r="BM16" s="117"/>
      <c r="BO16" s="29"/>
      <c r="BP16" s="29"/>
      <c r="BQ16" s="29"/>
      <c r="BR16" s="29"/>
      <c r="BS16" s="29"/>
      <c r="BT16" s="29"/>
    </row>
    <row r="17" spans="9:65" x14ac:dyDescent="0.25">
      <c r="I17" s="81"/>
      <c r="BA17" s="7"/>
      <c r="BE17" s="113"/>
      <c r="BI17" s="113"/>
      <c r="BM17" s="113"/>
    </row>
    <row r="18" spans="9:65" ht="9.75" customHeight="1" x14ac:dyDescent="0.25">
      <c r="I18" s="81"/>
      <c r="BA18" s="113"/>
      <c r="BE18" s="113"/>
      <c r="BI18" s="113"/>
    </row>
    <row r="19" spans="9:65" x14ac:dyDescent="0.25">
      <c r="I19" s="81"/>
      <c r="BA19" s="113"/>
      <c r="BE19" s="113"/>
      <c r="BI19" s="113"/>
      <c r="BM19" s="113"/>
    </row>
    <row r="20" spans="9:65" x14ac:dyDescent="0.25">
      <c r="I20" s="81"/>
      <c r="BA20" s="113"/>
      <c r="BE20" s="113"/>
      <c r="BI20" s="113"/>
      <c r="BM20" s="113"/>
    </row>
    <row r="21" spans="9:65" x14ac:dyDescent="0.25">
      <c r="I21" s="81"/>
      <c r="BA21" s="113"/>
      <c r="BE21" s="113"/>
      <c r="BI21" s="113"/>
      <c r="BM21" s="113"/>
    </row>
    <row r="22" spans="9:65" x14ac:dyDescent="0.25">
      <c r="I22" s="81"/>
      <c r="BA22" s="113"/>
      <c r="BE22" s="113"/>
      <c r="BI22" s="113"/>
      <c r="BM22" s="113"/>
    </row>
    <row r="23" spans="9:65" x14ac:dyDescent="0.25">
      <c r="I23" s="81"/>
      <c r="BA23" s="113"/>
      <c r="BE23" s="113"/>
      <c r="BI23" s="113"/>
      <c r="BM23" s="113"/>
    </row>
    <row r="24" spans="9:65" x14ac:dyDescent="0.25">
      <c r="I24" s="81"/>
      <c r="BA24" s="113"/>
      <c r="BE24" s="113"/>
      <c r="BI24" s="113"/>
      <c r="BM24" s="113"/>
    </row>
    <row r="25" spans="9:65" x14ac:dyDescent="0.25">
      <c r="I25" s="81"/>
      <c r="BA25" s="113"/>
      <c r="BE25" s="113"/>
      <c r="BI25" s="113"/>
      <c r="BM25" s="113"/>
    </row>
    <row r="26" spans="9:65" x14ac:dyDescent="0.25">
      <c r="I26" s="81"/>
      <c r="BA26" s="113"/>
      <c r="BE26" s="113"/>
      <c r="BI26" s="113"/>
      <c r="BM26" s="113"/>
    </row>
    <row r="27" spans="9:65" x14ac:dyDescent="0.25">
      <c r="I27" s="81"/>
      <c r="BA27" s="113"/>
      <c r="BE27" s="113"/>
      <c r="BI27" s="113"/>
      <c r="BM27" s="113"/>
    </row>
    <row r="28" spans="9:65" x14ac:dyDescent="0.25">
      <c r="I28" s="81"/>
      <c r="BA28" s="113"/>
      <c r="BE28" s="113"/>
      <c r="BI28" s="113"/>
      <c r="BM28" s="113"/>
    </row>
    <row r="29" spans="9:65" x14ac:dyDescent="0.25">
      <c r="I29" s="81"/>
      <c r="BA29" s="113"/>
      <c r="BE29" s="113"/>
      <c r="BI29" s="113"/>
      <c r="BM29" s="113"/>
    </row>
    <row r="30" spans="9:65" x14ac:dyDescent="0.25">
      <c r="I30" s="81"/>
      <c r="BA30" s="113"/>
      <c r="BE30" s="113"/>
      <c r="BI30" s="113"/>
      <c r="BM30" s="113"/>
    </row>
    <row r="31" spans="9:65" x14ac:dyDescent="0.25">
      <c r="I31" s="81"/>
      <c r="BA31" s="113"/>
      <c r="BE31" s="113"/>
      <c r="BI31" s="113"/>
      <c r="BM31" s="113"/>
    </row>
    <row r="32" spans="9:65" x14ac:dyDescent="0.25">
      <c r="I32" s="81"/>
      <c r="BA32" s="113"/>
      <c r="BE32" s="113"/>
      <c r="BI32" s="113"/>
      <c r="BM32" s="113"/>
    </row>
    <row r="33" spans="9:65" x14ac:dyDescent="0.25">
      <c r="I33" s="81"/>
      <c r="BA33" s="113"/>
      <c r="BE33" s="113"/>
      <c r="BI33" s="113"/>
      <c r="BM33" s="113"/>
    </row>
    <row r="34" spans="9:65" x14ac:dyDescent="0.25">
      <c r="I34" s="81"/>
      <c r="BA34" s="113"/>
      <c r="BE34" s="113"/>
      <c r="BI34" s="113"/>
      <c r="BM34" s="113"/>
    </row>
    <row r="35" spans="9:65" x14ac:dyDescent="0.25">
      <c r="I35" s="81"/>
      <c r="BA35" s="113"/>
      <c r="BE35" s="113"/>
      <c r="BI35" s="113"/>
      <c r="BM35" s="113"/>
    </row>
    <row r="36" spans="9:65" x14ac:dyDescent="0.25">
      <c r="I36" s="81"/>
      <c r="BA36" s="113"/>
      <c r="BE36" s="113"/>
      <c r="BI36" s="113"/>
      <c r="BM36" s="113"/>
    </row>
    <row r="37" spans="9:65" x14ac:dyDescent="0.25">
      <c r="I37" s="81"/>
      <c r="BA37" s="113"/>
      <c r="BE37" s="113"/>
      <c r="BI37" s="113"/>
      <c r="BM37" s="113"/>
    </row>
    <row r="38" spans="9:65" x14ac:dyDescent="0.25">
      <c r="I38" s="81"/>
      <c r="BA38" s="113"/>
      <c r="BE38" s="113"/>
      <c r="BI38" s="113"/>
      <c r="BM38" s="113"/>
    </row>
    <row r="39" spans="9:65" x14ac:dyDescent="0.25">
      <c r="I39" s="81"/>
      <c r="BA39" s="113"/>
      <c r="BE39" s="113"/>
      <c r="BI39" s="113"/>
      <c r="BM39" s="113"/>
    </row>
    <row r="40" spans="9:65" x14ac:dyDescent="0.25">
      <c r="I40" s="81"/>
      <c r="BA40" s="113"/>
      <c r="BE40" s="113"/>
      <c r="BI40" s="113"/>
      <c r="BM40" s="113"/>
    </row>
    <row r="41" spans="9:65" x14ac:dyDescent="0.25">
      <c r="I41" s="81"/>
      <c r="BA41" s="113"/>
      <c r="BE41" s="113"/>
      <c r="BI41" s="113"/>
      <c r="BM41" s="113"/>
    </row>
    <row r="42" spans="9:65" x14ac:dyDescent="0.25">
      <c r="I42" s="81"/>
      <c r="BA42" s="113"/>
      <c r="BE42" s="113"/>
      <c r="BI42" s="113"/>
      <c r="BM42" s="113"/>
    </row>
    <row r="43" spans="9:65" x14ac:dyDescent="0.25">
      <c r="I43" s="81"/>
      <c r="BA43" s="113"/>
      <c r="BE43" s="113"/>
      <c r="BI43" s="113"/>
      <c r="BM43" s="113"/>
    </row>
    <row r="44" spans="9:65" x14ac:dyDescent="0.25">
      <c r="I44" s="81"/>
      <c r="BA44" s="113"/>
      <c r="BE44" s="113"/>
      <c r="BI44" s="113"/>
      <c r="BM44" s="113"/>
    </row>
    <row r="45" spans="9:65" x14ac:dyDescent="0.25">
      <c r="I45" s="81"/>
      <c r="BA45" s="113"/>
      <c r="BE45" s="113"/>
      <c r="BI45" s="113"/>
      <c r="BM45" s="113"/>
    </row>
    <row r="46" spans="9:65" x14ac:dyDescent="0.25">
      <c r="I46" s="81"/>
      <c r="BA46" s="113"/>
      <c r="BE46" s="113"/>
      <c r="BI46" s="113"/>
      <c r="BM46" s="113"/>
    </row>
    <row r="47" spans="9:65" x14ac:dyDescent="0.25">
      <c r="I47" s="81"/>
      <c r="BA47" s="113" t="e">
        <f t="shared" ref="BA19:BA48" si="1">+AY47/AZ47</f>
        <v>#DIV/0!</v>
      </c>
      <c r="BE47" s="113" t="e">
        <f t="shared" ref="BE17:BE48" si="2">+BC47/BD47</f>
        <v>#DIV/0!</v>
      </c>
      <c r="BH47" s="103">
        <f t="shared" ref="BH20:BH47" si="3">+AZ47</f>
        <v>0</v>
      </c>
      <c r="BI47" s="113" t="e">
        <f t="shared" ref="BI19:BI48" si="4">+BG47/BH47</f>
        <v>#DIV/0!</v>
      </c>
    </row>
    <row r="48" spans="9:65" x14ac:dyDescent="0.25">
      <c r="I48" s="81"/>
      <c r="BA48" s="113" t="e">
        <f t="shared" si="1"/>
        <v>#DIV/0!</v>
      </c>
      <c r="BE48" s="113" t="e">
        <f t="shared" si="2"/>
        <v>#DIV/0!</v>
      </c>
      <c r="BI48" s="113" t="e">
        <f t="shared" si="4"/>
        <v>#DIV/0!</v>
      </c>
    </row>
    <row r="49" spans="9:9" x14ac:dyDescent="0.25">
      <c r="I49" s="81"/>
    </row>
    <row r="50" spans="9:9" x14ac:dyDescent="0.25">
      <c r="I50" s="81"/>
    </row>
  </sheetData>
  <mergeCells count="14">
    <mergeCell ref="BO8:BT8"/>
    <mergeCell ref="BC8:BE8"/>
    <mergeCell ref="BG8:BI8"/>
    <mergeCell ref="BK8:BM8"/>
    <mergeCell ref="S8:U8"/>
    <mergeCell ref="Z8:AD8"/>
    <mergeCell ref="W8:X8"/>
    <mergeCell ref="AY8:BA8"/>
    <mergeCell ref="C8:H8"/>
    <mergeCell ref="L8:Q8"/>
    <mergeCell ref="AJ8:AL8"/>
    <mergeCell ref="AN8:AP8"/>
    <mergeCell ref="AR8:AW8"/>
    <mergeCell ref="AF8:AH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ED6C-B1A3-43BD-8220-CC669076F17A}">
  <dimension ref="A1:S54"/>
  <sheetViews>
    <sheetView topLeftCell="A40" workbookViewId="0">
      <selection activeCell="A55" sqref="A55"/>
    </sheetView>
  </sheetViews>
  <sheetFormatPr defaultRowHeight="15" x14ac:dyDescent="0.25"/>
  <cols>
    <col min="1" max="1" width="3.140625" customWidth="1"/>
    <col min="2" max="2" width="3.85546875" customWidth="1"/>
    <col min="3" max="3" width="33.5703125" customWidth="1"/>
    <col min="4" max="4" width="36" customWidth="1"/>
    <col min="6" max="6" width="12.5703125" customWidth="1"/>
    <col min="7" max="7" width="13.140625" customWidth="1"/>
    <col min="8" max="11" width="3.5703125" customWidth="1"/>
    <col min="12" max="12" width="33.140625" customWidth="1"/>
    <col min="13" max="13" width="40.42578125" customWidth="1"/>
    <col min="14" max="14" width="24.5703125" customWidth="1"/>
    <col min="15" max="15" width="23.140625" customWidth="1"/>
    <col min="16" max="16" width="22.140625" customWidth="1"/>
    <col min="17" max="17" width="21.5703125" customWidth="1"/>
    <col min="18" max="18" width="3.85546875" customWidth="1"/>
  </cols>
  <sheetData>
    <row r="1" spans="1:18" x14ac:dyDescent="0.25">
      <c r="A1" s="29"/>
      <c r="B1" s="29"/>
      <c r="C1" s="29"/>
      <c r="D1" s="29"/>
      <c r="E1" s="29"/>
      <c r="F1" s="29"/>
      <c r="G1" s="29"/>
      <c r="H1" s="29"/>
      <c r="J1" s="29"/>
      <c r="K1" s="29"/>
      <c r="L1" s="29"/>
      <c r="M1" s="29"/>
      <c r="N1" s="29"/>
      <c r="O1" s="29"/>
      <c r="P1" s="29"/>
      <c r="Q1" s="29"/>
      <c r="R1" s="29"/>
    </row>
    <row r="2" spans="1:18" x14ac:dyDescent="0.25">
      <c r="A2" s="29"/>
      <c r="H2" s="29"/>
      <c r="J2" s="29"/>
      <c r="R2" s="29"/>
    </row>
    <row r="3" spans="1:18" x14ac:dyDescent="0.25">
      <c r="A3" s="29"/>
      <c r="H3" s="29"/>
      <c r="J3" s="29"/>
      <c r="R3" s="29"/>
    </row>
    <row r="4" spans="1:18" x14ac:dyDescent="0.25">
      <c r="A4" s="29"/>
      <c r="H4" s="29"/>
      <c r="J4" s="29"/>
      <c r="R4" s="29"/>
    </row>
    <row r="5" spans="1:18" ht="18.75" x14ac:dyDescent="0.3">
      <c r="A5" s="29"/>
      <c r="D5" s="1" t="s">
        <v>362</v>
      </c>
      <c r="H5" s="29"/>
      <c r="J5" s="29"/>
      <c r="M5" s="1" t="s">
        <v>361</v>
      </c>
      <c r="R5" s="29"/>
    </row>
    <row r="6" spans="1:18" x14ac:dyDescent="0.25">
      <c r="A6" s="29"/>
      <c r="H6" s="29"/>
      <c r="J6" s="29"/>
      <c r="L6" s="6" t="s">
        <v>365</v>
      </c>
      <c r="R6" s="29"/>
    </row>
    <row r="7" spans="1:18" x14ac:dyDescent="0.25">
      <c r="A7" s="29"/>
      <c r="B7" s="73"/>
      <c r="C7" s="184"/>
      <c r="D7" s="183" t="s">
        <v>247</v>
      </c>
      <c r="E7" s="183" t="s">
        <v>237</v>
      </c>
      <c r="F7" s="183" t="s">
        <v>237</v>
      </c>
      <c r="G7" s="183" t="s">
        <v>237</v>
      </c>
      <c r="H7" s="29"/>
      <c r="J7" s="29"/>
      <c r="K7" s="73"/>
      <c r="L7" s="73"/>
      <c r="M7" s="185" t="s">
        <v>242</v>
      </c>
      <c r="N7" s="188" t="s">
        <v>243</v>
      </c>
      <c r="O7" s="188" t="s">
        <v>244</v>
      </c>
      <c r="P7" s="188" t="s">
        <v>245</v>
      </c>
      <c r="Q7" s="205" t="s">
        <v>246</v>
      </c>
      <c r="R7" s="29"/>
    </row>
    <row r="8" spans="1:18" x14ac:dyDescent="0.25">
      <c r="A8" s="29"/>
      <c r="B8" s="183" t="s">
        <v>241</v>
      </c>
      <c r="C8" s="184" t="s">
        <v>58</v>
      </c>
      <c r="D8" s="183" t="s">
        <v>60</v>
      </c>
      <c r="E8" s="183" t="s">
        <v>35</v>
      </c>
      <c r="F8" s="183" t="s">
        <v>59</v>
      </c>
      <c r="G8" s="183" t="s">
        <v>238</v>
      </c>
      <c r="H8" s="29"/>
      <c r="J8" s="29"/>
      <c r="K8" s="183" t="s">
        <v>241</v>
      </c>
      <c r="L8" s="184" t="s">
        <v>432</v>
      </c>
      <c r="M8" s="186" t="s">
        <v>366</v>
      </c>
      <c r="N8" s="183" t="s">
        <v>367</v>
      </c>
      <c r="O8" s="183" t="s">
        <v>368</v>
      </c>
      <c r="P8" s="183" t="s">
        <v>369</v>
      </c>
      <c r="Q8" s="187" t="s">
        <v>370</v>
      </c>
      <c r="R8" s="29"/>
    </row>
    <row r="9" spans="1:18" ht="4.5" customHeight="1" x14ac:dyDescent="0.25">
      <c r="A9" s="29"/>
      <c r="H9" s="29"/>
      <c r="J9" s="29"/>
      <c r="M9" s="100">
        <v>1</v>
      </c>
      <c r="Q9" s="101"/>
      <c r="R9" s="29"/>
    </row>
    <row r="10" spans="1:18" x14ac:dyDescent="0.25">
      <c r="A10" s="29"/>
      <c r="B10" s="43">
        <v>1</v>
      </c>
      <c r="C10" s="29" t="s">
        <v>39</v>
      </c>
      <c r="D10" s="29" t="s">
        <v>261</v>
      </c>
      <c r="E10" s="190">
        <f>+M10+N10+O10+P10+Q10</f>
        <v>0</v>
      </c>
      <c r="F10" s="190"/>
      <c r="G10" s="191"/>
      <c r="H10" s="29"/>
      <c r="J10" s="29"/>
      <c r="K10">
        <f>+B10</f>
        <v>1</v>
      </c>
      <c r="L10" s="6" t="str">
        <f>+C10</f>
        <v>Anticipation Capacity</v>
      </c>
      <c r="M10" s="102">
        <f>+'Data Consolidation - Indicators'!C12</f>
        <v>0</v>
      </c>
      <c r="N10" s="102">
        <f>+'Data Consolidation - Indicators'!D12</f>
        <v>0</v>
      </c>
      <c r="O10" s="102">
        <f>+'Data Consolidation - Indicators'!E12</f>
        <v>0</v>
      </c>
      <c r="P10" s="102">
        <f>+'Data Consolidation - Indicators'!F12</f>
        <v>0</v>
      </c>
      <c r="Q10" s="102">
        <f>+'Data Consolidation - Indicators'!G12</f>
        <v>0</v>
      </c>
      <c r="R10" s="29"/>
    </row>
    <row r="11" spans="1:18" x14ac:dyDescent="0.25">
      <c r="A11" s="29"/>
      <c r="B11" s="43"/>
      <c r="C11" s="29"/>
      <c r="D11" s="29"/>
      <c r="E11" s="43"/>
      <c r="F11" s="43"/>
      <c r="G11" s="29"/>
      <c r="H11" s="29"/>
      <c r="J11" s="29"/>
      <c r="M11" s="3"/>
      <c r="N11" s="3"/>
      <c r="O11" s="3"/>
      <c r="P11" s="3"/>
      <c r="Q11" s="3"/>
      <c r="R11" s="29"/>
    </row>
    <row r="12" spans="1:18" ht="7.5" customHeight="1" x14ac:dyDescent="0.25">
      <c r="A12" s="29"/>
      <c r="B12" s="43"/>
      <c r="C12" s="29"/>
      <c r="D12" s="29"/>
      <c r="E12" s="29"/>
      <c r="F12" s="29"/>
      <c r="G12" s="29"/>
      <c r="H12" s="29"/>
      <c r="J12" s="29"/>
      <c r="R12" s="29"/>
    </row>
    <row r="13" spans="1:18" x14ac:dyDescent="0.25">
      <c r="A13" s="29"/>
      <c r="B13" s="43">
        <v>2</v>
      </c>
      <c r="C13" s="29" t="s">
        <v>40</v>
      </c>
      <c r="D13" s="29" t="s">
        <v>263</v>
      </c>
      <c r="E13" s="220">
        <v>0.87</v>
      </c>
      <c r="F13" s="192"/>
      <c r="G13" s="191"/>
      <c r="H13" s="29"/>
      <c r="J13" s="29"/>
      <c r="K13">
        <f>+B13</f>
        <v>2</v>
      </c>
      <c r="L13" t="str">
        <f>+C13</f>
        <v>Digital Connectivity</v>
      </c>
      <c r="M13" s="189">
        <f>+'Data Consolidation - Indicators'!J12</f>
        <v>0</v>
      </c>
      <c r="R13" s="29"/>
    </row>
    <row r="14" spans="1:18" x14ac:dyDescent="0.25">
      <c r="A14" s="29"/>
      <c r="B14" s="43"/>
      <c r="C14" s="29"/>
      <c r="D14" s="29"/>
      <c r="E14" s="43"/>
      <c r="F14" s="43"/>
      <c r="G14" s="29"/>
      <c r="H14" s="29"/>
      <c r="J14" s="29"/>
      <c r="R14" s="29"/>
    </row>
    <row r="15" spans="1:18" ht="6" customHeight="1" x14ac:dyDescent="0.25">
      <c r="A15" s="29"/>
      <c r="B15" s="43"/>
      <c r="C15" s="29"/>
      <c r="D15" s="29"/>
      <c r="E15" s="43"/>
      <c r="F15" s="43"/>
      <c r="G15" s="29"/>
      <c r="H15" s="29"/>
      <c r="J15" s="29"/>
      <c r="R15" s="29"/>
    </row>
    <row r="16" spans="1:18" x14ac:dyDescent="0.25">
      <c r="A16" s="29"/>
      <c r="B16" s="43">
        <v>3</v>
      </c>
      <c r="C16" s="29" t="s">
        <v>37</v>
      </c>
      <c r="D16" s="29" t="s">
        <v>261</v>
      </c>
      <c r="E16" s="190">
        <f>+M17+N17+O17+P17+Q17</f>
        <v>0</v>
      </c>
      <c r="F16" s="190"/>
      <c r="G16" s="191"/>
      <c r="H16" s="29"/>
      <c r="J16" s="29"/>
      <c r="K16">
        <f>+B16</f>
        <v>3</v>
      </c>
      <c r="L16" s="6" t="str">
        <f>+C16</f>
        <v>Governance Processes</v>
      </c>
      <c r="M16" s="75" t="s">
        <v>371</v>
      </c>
      <c r="N16" s="75" t="s">
        <v>372</v>
      </c>
      <c r="O16" s="75" t="s">
        <v>315</v>
      </c>
      <c r="P16" s="75" t="s">
        <v>373</v>
      </c>
      <c r="Q16" s="75" t="s">
        <v>316</v>
      </c>
      <c r="R16" s="29"/>
    </row>
    <row r="17" spans="1:19" x14ac:dyDescent="0.25">
      <c r="A17" s="29"/>
      <c r="B17" s="43"/>
      <c r="C17" s="29"/>
      <c r="D17" s="29"/>
      <c r="E17" s="29"/>
      <c r="F17" s="29"/>
      <c r="G17" s="29"/>
      <c r="H17" s="29"/>
      <c r="J17" s="29"/>
      <c r="M17" s="102">
        <f>+'Data Consolidation - Indicators'!L12</f>
        <v>0</v>
      </c>
      <c r="N17" s="102">
        <f>+'Data Consolidation - Indicators'!M12</f>
        <v>0</v>
      </c>
      <c r="O17" s="102">
        <f>+'Data Consolidation - Indicators'!N12</f>
        <v>0</v>
      </c>
      <c r="P17" s="102">
        <f>+'Data Consolidation - Indicators'!O12</f>
        <v>0</v>
      </c>
      <c r="Q17" s="102">
        <f>+'Data Consolidation - Indicators'!P12</f>
        <v>0</v>
      </c>
      <c r="R17" s="29"/>
      <c r="S17" s="204" t="s">
        <v>248</v>
      </c>
    </row>
    <row r="18" spans="1:19" ht="4.5" customHeight="1" x14ac:dyDescent="0.25">
      <c r="A18" s="29"/>
      <c r="B18" s="43"/>
      <c r="C18" s="29"/>
      <c r="D18" s="29"/>
      <c r="E18" s="29"/>
      <c r="F18" s="29"/>
      <c r="G18" s="29"/>
      <c r="H18" s="29"/>
      <c r="J18" s="29"/>
      <c r="M18" s="3"/>
      <c r="N18" s="3"/>
      <c r="O18" s="3"/>
      <c r="P18" s="3"/>
      <c r="Q18" s="3"/>
      <c r="R18" s="204"/>
    </row>
    <row r="19" spans="1:19" x14ac:dyDescent="0.25">
      <c r="A19" s="29"/>
      <c r="B19" s="43">
        <v>4</v>
      </c>
      <c r="C19" s="29" t="s">
        <v>36</v>
      </c>
      <c r="D19" s="29" t="s">
        <v>262</v>
      </c>
      <c r="E19" s="193" t="e">
        <f>+M20/N20</f>
        <v>#DIV/0!</v>
      </c>
      <c r="F19" s="193"/>
      <c r="G19" s="191"/>
      <c r="H19" s="29"/>
      <c r="J19" s="29"/>
      <c r="K19">
        <f>+B19</f>
        <v>4</v>
      </c>
      <c r="L19" t="str">
        <f>+C19</f>
        <v>Financial Capacity</v>
      </c>
      <c r="M19" s="75" t="s">
        <v>378</v>
      </c>
      <c r="N19" s="75" t="s">
        <v>379</v>
      </c>
      <c r="R19" s="29"/>
    </row>
    <row r="20" spans="1:19" x14ac:dyDescent="0.25">
      <c r="A20" s="29"/>
      <c r="B20" s="3"/>
      <c r="H20" s="29"/>
      <c r="J20" s="29"/>
      <c r="M20" s="102">
        <f>+'Data Consolidation - Indicators'!S12</f>
        <v>0</v>
      </c>
      <c r="N20" s="102">
        <f>+'Data Consolidation - Indicators'!T12</f>
        <v>0</v>
      </c>
      <c r="R20" s="29"/>
    </row>
    <row r="21" spans="1:19" ht="5.25" customHeight="1" x14ac:dyDescent="0.25">
      <c r="A21" s="29"/>
      <c r="B21" s="3"/>
      <c r="H21" s="29"/>
      <c r="J21" s="29"/>
      <c r="M21" s="104"/>
      <c r="N21" s="104"/>
      <c r="R21" s="29"/>
    </row>
    <row r="22" spans="1:19" x14ac:dyDescent="0.25">
      <c r="A22" s="29"/>
      <c r="B22" s="49">
        <v>5</v>
      </c>
      <c r="C22" s="50" t="s">
        <v>52</v>
      </c>
      <c r="D22" s="50" t="s">
        <v>249</v>
      </c>
      <c r="E22" s="194" t="e">
        <f>+#REF!</f>
        <v>#REF!</v>
      </c>
      <c r="F22" s="194">
        <v>10</v>
      </c>
      <c r="G22" s="195"/>
      <c r="H22" s="29"/>
      <c r="J22" s="29"/>
      <c r="K22">
        <f>+B22</f>
        <v>5</v>
      </c>
      <c r="L22" t="str">
        <f>+C22</f>
        <v>Economic Structure</v>
      </c>
      <c r="M22" s="221">
        <f>+'Data Consolidation - Indicators'!X12</f>
        <v>0</v>
      </c>
      <c r="R22" s="29"/>
    </row>
    <row r="23" spans="1:19" x14ac:dyDescent="0.25">
      <c r="A23" s="29"/>
      <c r="B23" s="49"/>
      <c r="C23" s="50"/>
      <c r="D23" s="50"/>
      <c r="E23" s="50"/>
      <c r="F23" s="50"/>
      <c r="G23" s="50"/>
      <c r="H23" s="29"/>
      <c r="J23" s="29"/>
      <c r="R23" s="29"/>
    </row>
    <row r="24" spans="1:19" ht="5.25" customHeight="1" x14ac:dyDescent="0.25">
      <c r="A24" s="29"/>
      <c r="B24" s="49"/>
      <c r="C24" s="50"/>
      <c r="D24" s="50"/>
      <c r="E24" s="50"/>
      <c r="F24" s="50"/>
      <c r="G24" s="50"/>
      <c r="H24" s="29"/>
      <c r="J24" s="29"/>
      <c r="R24" s="29"/>
    </row>
    <row r="25" spans="1:19" x14ac:dyDescent="0.25">
      <c r="A25" s="29"/>
      <c r="B25" s="49">
        <v>6</v>
      </c>
      <c r="C25" s="50" t="s">
        <v>213</v>
      </c>
      <c r="D25" s="50" t="s">
        <v>264</v>
      </c>
      <c r="E25" s="196" t="e">
        <f>+((M26+N26+O26)/P26)</f>
        <v>#DIV/0!</v>
      </c>
      <c r="F25" s="197"/>
      <c r="G25" s="195"/>
      <c r="H25" s="29"/>
      <c r="J25" s="29"/>
      <c r="K25">
        <f>+B25</f>
        <v>6</v>
      </c>
      <c r="L25" s="222" t="str">
        <f>+C25</f>
        <v>Local/Regional Production Capacity</v>
      </c>
      <c r="M25" s="75" t="s">
        <v>434</v>
      </c>
      <c r="N25" s="75" t="s">
        <v>360</v>
      </c>
      <c r="O25" s="75" t="s">
        <v>435</v>
      </c>
      <c r="P25" s="75" t="s">
        <v>252</v>
      </c>
      <c r="R25" s="29"/>
    </row>
    <row r="26" spans="1:19" x14ac:dyDescent="0.25">
      <c r="A26" s="29"/>
      <c r="B26" s="49"/>
      <c r="C26" s="50"/>
      <c r="D26" s="50"/>
      <c r="E26" s="49"/>
      <c r="F26" s="49"/>
      <c r="G26" s="50"/>
      <c r="H26" s="29"/>
      <c r="J26" s="29"/>
      <c r="M26" s="219">
        <f>+'Data Consolidation - Indicators'!Z12</f>
        <v>0</v>
      </c>
      <c r="N26" s="219">
        <f>+'Data Consolidation - Indicators'!AA12</f>
        <v>0</v>
      </c>
      <c r="O26" s="219">
        <f>+'Data Consolidation - Indicators'!AB12</f>
        <v>0</v>
      </c>
      <c r="P26" s="221">
        <f>+'Data Consolidation - Indicators'!AC12</f>
        <v>0</v>
      </c>
      <c r="R26" s="29"/>
    </row>
    <row r="27" spans="1:19" ht="5.25" customHeight="1" x14ac:dyDescent="0.25">
      <c r="A27" s="29"/>
      <c r="B27" s="49"/>
      <c r="C27" s="50"/>
      <c r="D27" s="50"/>
      <c r="E27" s="49"/>
      <c r="F27" s="49"/>
      <c r="G27" s="50"/>
      <c r="H27" s="29"/>
      <c r="J27" s="29"/>
      <c r="R27" s="29"/>
    </row>
    <row r="28" spans="1:19" x14ac:dyDescent="0.25">
      <c r="A28" s="29"/>
      <c r="B28" s="49">
        <v>7</v>
      </c>
      <c r="C28" s="50" t="s">
        <v>172</v>
      </c>
      <c r="D28" s="50" t="s">
        <v>250</v>
      </c>
      <c r="E28" s="196" t="e">
        <f>+(M29/N29)</f>
        <v>#DIV/0!</v>
      </c>
      <c r="F28" s="197"/>
      <c r="G28" s="195"/>
      <c r="H28" s="29"/>
      <c r="J28" s="29"/>
      <c r="K28">
        <f>+B28</f>
        <v>7</v>
      </c>
      <c r="L28" t="str">
        <f>+C28</f>
        <v>Entrepreneurship and Small Business</v>
      </c>
      <c r="M28" s="75" t="s">
        <v>375</v>
      </c>
      <c r="N28" s="75" t="s">
        <v>374</v>
      </c>
      <c r="R28" s="29"/>
      <c r="S28" t="s">
        <v>363</v>
      </c>
    </row>
    <row r="29" spans="1:19" x14ac:dyDescent="0.25">
      <c r="A29" s="29"/>
      <c r="B29" s="3"/>
      <c r="E29" s="3"/>
      <c r="F29" s="3"/>
      <c r="H29" s="29"/>
      <c r="J29" s="29"/>
      <c r="M29" s="217">
        <f>+'Data Consolidation - Indicators'!AF12</f>
        <v>0</v>
      </c>
      <c r="N29" s="217">
        <f>+'Data Consolidation - Indicators'!AG12</f>
        <v>0</v>
      </c>
      <c r="R29" s="29"/>
    </row>
    <row r="30" spans="1:19" ht="3.75" customHeight="1" x14ac:dyDescent="0.25">
      <c r="A30" s="29"/>
      <c r="B30" s="3"/>
      <c r="E30" s="3"/>
      <c r="F30" s="3"/>
      <c r="H30" s="29"/>
      <c r="J30" s="29"/>
      <c r="M30" s="103"/>
      <c r="N30" s="103"/>
      <c r="R30" s="29"/>
    </row>
    <row r="31" spans="1:19" x14ac:dyDescent="0.25">
      <c r="A31" s="29"/>
      <c r="B31" s="43">
        <v>8</v>
      </c>
      <c r="C31" s="29" t="s">
        <v>197</v>
      </c>
      <c r="D31" s="29" t="s">
        <v>253</v>
      </c>
      <c r="E31" s="192" t="e">
        <f>+(M32/N32)</f>
        <v>#DIV/0!</v>
      </c>
      <c r="F31" s="198"/>
      <c r="G31" s="191"/>
      <c r="H31" s="29"/>
      <c r="J31" s="29"/>
      <c r="K31">
        <f>+B31</f>
        <v>8</v>
      </c>
      <c r="L31" t="str">
        <f>+C31</f>
        <v>Demographics - Age</v>
      </c>
      <c r="M31" s="75" t="s">
        <v>376</v>
      </c>
      <c r="N31" s="75" t="s">
        <v>377</v>
      </c>
      <c r="R31" s="29"/>
    </row>
    <row r="32" spans="1:19" x14ac:dyDescent="0.25">
      <c r="A32" s="29"/>
      <c r="B32" s="43"/>
      <c r="C32" s="29"/>
      <c r="D32" s="29"/>
      <c r="E32" s="43"/>
      <c r="F32" s="43"/>
      <c r="G32" s="29"/>
      <c r="H32" s="29"/>
      <c r="J32" s="29"/>
      <c r="M32" s="217" t="e">
        <f>+'Data Consolidation - Indicators'!AL12</f>
        <v>#DIV/0!</v>
      </c>
      <c r="N32" s="217">
        <f>+'Data Consolidation - Indicators'!AM12</f>
        <v>0</v>
      </c>
      <c r="R32" s="29"/>
    </row>
    <row r="33" spans="1:18" ht="6.75" customHeight="1" x14ac:dyDescent="0.25">
      <c r="A33" s="29"/>
      <c r="B33" s="43"/>
      <c r="C33" s="29"/>
      <c r="D33" s="29"/>
      <c r="E33" s="43"/>
      <c r="F33" s="43"/>
      <c r="G33" s="29"/>
      <c r="H33" s="29"/>
      <c r="J33" s="29"/>
      <c r="M33" s="103"/>
      <c r="N33" s="103"/>
      <c r="R33" s="29"/>
    </row>
    <row r="34" spans="1:18" x14ac:dyDescent="0.25">
      <c r="A34" s="29"/>
      <c r="B34" s="43">
        <v>9</v>
      </c>
      <c r="C34" s="29" t="s">
        <v>239</v>
      </c>
      <c r="D34" s="29" t="s">
        <v>254</v>
      </c>
      <c r="E34" s="198">
        <f>+(M35/N35)</f>
        <v>7.0175438596491224</v>
      </c>
      <c r="F34" s="198"/>
      <c r="G34" s="191"/>
      <c r="H34" s="29"/>
      <c r="J34" s="29"/>
      <c r="K34">
        <f>+B34</f>
        <v>9</v>
      </c>
      <c r="L34" s="265" t="str">
        <f>+C34</f>
        <v>Demographics Affordability</v>
      </c>
      <c r="M34" s="75" t="s">
        <v>380</v>
      </c>
      <c r="N34" s="75" t="s">
        <v>381</v>
      </c>
      <c r="R34" s="29"/>
    </row>
    <row r="35" spans="1:18" x14ac:dyDescent="0.25">
      <c r="A35" s="29"/>
      <c r="B35" s="43"/>
      <c r="C35" s="29"/>
      <c r="D35" s="29"/>
      <c r="E35" s="43"/>
      <c r="F35" s="43"/>
      <c r="G35" s="29"/>
      <c r="H35" s="29"/>
      <c r="J35" s="29"/>
      <c r="M35" s="98">
        <v>400000</v>
      </c>
      <c r="N35" s="99">
        <v>57000</v>
      </c>
      <c r="R35" s="29"/>
    </row>
    <row r="36" spans="1:18" ht="7.5" customHeight="1" x14ac:dyDescent="0.25">
      <c r="A36" s="29"/>
      <c r="B36" s="43"/>
      <c r="C36" s="29"/>
      <c r="D36" s="29"/>
      <c r="E36" s="43"/>
      <c r="F36" s="43"/>
      <c r="G36" s="29"/>
      <c r="H36" s="29"/>
      <c r="J36" s="29"/>
      <c r="M36" s="104"/>
      <c r="N36" s="104"/>
      <c r="R36" s="29"/>
    </row>
    <row r="37" spans="1:18" x14ac:dyDescent="0.25">
      <c r="A37" s="29"/>
      <c r="B37" s="43">
        <v>10</v>
      </c>
      <c r="C37" s="29" t="s">
        <v>215</v>
      </c>
      <c r="D37" s="29" t="s">
        <v>261</v>
      </c>
      <c r="E37" s="198">
        <f>+M38+N38+O38+P38+Q38</f>
        <v>0</v>
      </c>
      <c r="F37" s="198"/>
      <c r="G37" s="191"/>
      <c r="H37" s="29"/>
      <c r="J37" s="29"/>
      <c r="K37">
        <f>+B37</f>
        <v>10</v>
      </c>
      <c r="L37" s="6" t="str">
        <f>+C37</f>
        <v>Community Well-being</v>
      </c>
      <c r="M37" s="75" t="s">
        <v>382</v>
      </c>
      <c r="N37" s="75" t="s">
        <v>364</v>
      </c>
      <c r="O37" s="75" t="s">
        <v>383</v>
      </c>
      <c r="P37" s="75" t="s">
        <v>384</v>
      </c>
      <c r="Q37" s="75" t="s">
        <v>385</v>
      </c>
      <c r="R37" s="29"/>
    </row>
    <row r="38" spans="1:18" x14ac:dyDescent="0.25">
      <c r="A38" s="29"/>
      <c r="B38" s="3"/>
      <c r="H38" s="29"/>
      <c r="J38" s="29"/>
      <c r="M38" s="217">
        <f>+'Data Consolidation - Indicators'!AR12</f>
        <v>0</v>
      </c>
      <c r="N38" s="217">
        <f>+'Data Consolidation - Indicators'!AS12</f>
        <v>0</v>
      </c>
      <c r="O38" s="217">
        <f>+'Data Consolidation - Indicators'!AT12</f>
        <v>0</v>
      </c>
      <c r="P38" s="217">
        <f>+'Data Consolidation - Indicators'!AU12</f>
        <v>0</v>
      </c>
      <c r="Q38" s="217">
        <f>+'Data Consolidation - Indicators'!AV12</f>
        <v>0</v>
      </c>
      <c r="R38" s="29"/>
    </row>
    <row r="39" spans="1:18" ht="5.25" customHeight="1" x14ac:dyDescent="0.25">
      <c r="A39" s="29"/>
      <c r="B39" s="3"/>
      <c r="H39" s="29"/>
      <c r="J39" s="29"/>
      <c r="M39" s="3"/>
      <c r="N39" s="3"/>
      <c r="O39" s="3"/>
      <c r="P39" s="3"/>
      <c r="Q39" s="3"/>
      <c r="R39" s="29"/>
    </row>
    <row r="40" spans="1:18" x14ac:dyDescent="0.25">
      <c r="A40" s="29"/>
      <c r="B40" s="56">
        <v>11</v>
      </c>
      <c r="C40" s="57" t="s">
        <v>171</v>
      </c>
      <c r="D40" s="61" t="s">
        <v>255</v>
      </c>
      <c r="E40" s="199" t="e">
        <f>+(M41/N41)</f>
        <v>#DIV/0!</v>
      </c>
      <c r="F40" s="200"/>
      <c r="G40" s="201"/>
      <c r="H40" s="29"/>
      <c r="J40" s="29"/>
      <c r="K40">
        <f>+B40</f>
        <v>11</v>
      </c>
      <c r="L40" t="str">
        <f>+C40</f>
        <v>Labour Force Engagement</v>
      </c>
      <c r="M40" s="75" t="s">
        <v>386</v>
      </c>
      <c r="N40" s="75" t="s">
        <v>377</v>
      </c>
      <c r="R40" s="29"/>
    </row>
    <row r="41" spans="1:18" x14ac:dyDescent="0.25">
      <c r="A41" s="29"/>
      <c r="B41" s="56"/>
      <c r="C41" s="57"/>
      <c r="D41" s="57"/>
      <c r="E41" s="57"/>
      <c r="F41" s="57"/>
      <c r="G41" s="57"/>
      <c r="H41" s="29"/>
      <c r="J41" s="29"/>
      <c r="M41" s="217">
        <f>+'Data Consolidation - Indicators'!AY12</f>
        <v>0</v>
      </c>
      <c r="N41" s="217">
        <f>+'Data Consolidation - Indicators'!AZ14</f>
        <v>0</v>
      </c>
      <c r="R41" s="29"/>
    </row>
    <row r="42" spans="1:18" ht="7.5" customHeight="1" x14ac:dyDescent="0.25">
      <c r="A42" s="29"/>
      <c r="B42" s="56"/>
      <c r="C42" s="57"/>
      <c r="D42" s="57"/>
      <c r="E42" s="57"/>
      <c r="F42" s="57"/>
      <c r="G42" s="57"/>
      <c r="H42" s="29"/>
      <c r="J42" s="29"/>
      <c r="M42" s="103"/>
      <c r="N42" s="103"/>
      <c r="R42" s="29"/>
    </row>
    <row r="43" spans="1:18" x14ac:dyDescent="0.25">
      <c r="A43" s="29"/>
      <c r="B43" s="56">
        <v>12</v>
      </c>
      <c r="C43" s="57" t="s">
        <v>56</v>
      </c>
      <c r="D43" s="106" t="s">
        <v>260</v>
      </c>
      <c r="E43" s="199" t="e">
        <f>+(M44/N44)</f>
        <v>#DIV/0!</v>
      </c>
      <c r="F43" s="201"/>
      <c r="G43" s="201"/>
      <c r="H43" s="29"/>
      <c r="J43" s="29"/>
      <c r="K43">
        <f>+B43</f>
        <v>12</v>
      </c>
      <c r="L43" t="str">
        <f>+C43</f>
        <v>Labour Force Mobility</v>
      </c>
      <c r="M43" s="75" t="s">
        <v>387</v>
      </c>
      <c r="N43" s="75" t="s">
        <v>377</v>
      </c>
      <c r="R43" s="29"/>
    </row>
    <row r="44" spans="1:18" x14ac:dyDescent="0.25">
      <c r="A44" s="29"/>
      <c r="B44" s="56"/>
      <c r="C44" s="57"/>
      <c r="D44" s="57"/>
      <c r="E44" s="57"/>
      <c r="F44" s="57"/>
      <c r="G44" s="57"/>
      <c r="H44" s="29"/>
      <c r="J44" s="29"/>
      <c r="M44" s="217">
        <f>+'Data Consolidation - Indicators'!BC12</f>
        <v>0</v>
      </c>
      <c r="N44" s="217">
        <f>+'Data Consolidation - Indicators'!BD12</f>
        <v>0</v>
      </c>
      <c r="R44" s="29"/>
    </row>
    <row r="45" spans="1:18" ht="7.5" customHeight="1" x14ac:dyDescent="0.25">
      <c r="A45" s="29"/>
      <c r="B45" s="56"/>
      <c r="C45" s="57"/>
      <c r="D45" s="57"/>
      <c r="E45" s="57"/>
      <c r="F45" s="57"/>
      <c r="G45" s="57"/>
      <c r="H45" s="29"/>
      <c r="J45" s="29"/>
      <c r="R45" s="29"/>
    </row>
    <row r="46" spans="1:18" x14ac:dyDescent="0.25">
      <c r="A46" s="29"/>
      <c r="B46" s="56">
        <v>13</v>
      </c>
      <c r="C46" s="57" t="s">
        <v>199</v>
      </c>
      <c r="D46" s="57" t="s">
        <v>256</v>
      </c>
      <c r="E46" s="199" t="e">
        <f>+(M47/N47)</f>
        <v>#DIV/0!</v>
      </c>
      <c r="F46" s="200"/>
      <c r="G46" s="201"/>
      <c r="H46" s="29"/>
      <c r="J46" s="29"/>
      <c r="K46">
        <f>+B46</f>
        <v>13</v>
      </c>
      <c r="L46" t="str">
        <f>+C46</f>
        <v>Workforce Near Retirement</v>
      </c>
      <c r="M46" s="75" t="s">
        <v>388</v>
      </c>
      <c r="N46" s="75" t="s">
        <v>377</v>
      </c>
      <c r="R46" s="29"/>
    </row>
    <row r="47" spans="1:18" x14ac:dyDescent="0.25">
      <c r="A47" s="29"/>
      <c r="B47" s="56"/>
      <c r="C47" s="57"/>
      <c r="D47" s="57"/>
      <c r="E47" s="57"/>
      <c r="F47" s="57"/>
      <c r="G47" s="57"/>
      <c r="H47" s="29"/>
      <c r="J47" s="29"/>
      <c r="M47" s="217">
        <f>+'Data Consolidation - Indicators'!BG12</f>
        <v>0</v>
      </c>
      <c r="N47" s="217">
        <f>+'Data Consolidation - Indicators'!BG12</f>
        <v>0</v>
      </c>
      <c r="R47" s="29"/>
    </row>
    <row r="48" spans="1:18" ht="7.5" customHeight="1" x14ac:dyDescent="0.25">
      <c r="A48" s="29"/>
      <c r="B48" s="56"/>
      <c r="C48" s="57"/>
      <c r="D48" s="57"/>
      <c r="E48" s="57"/>
      <c r="F48" s="57"/>
      <c r="G48" s="57"/>
      <c r="H48" s="29"/>
      <c r="J48" s="29"/>
      <c r="M48" s="103"/>
      <c r="N48" s="103"/>
      <c r="R48" s="29"/>
    </row>
    <row r="49" spans="1:18" x14ac:dyDescent="0.25">
      <c r="A49" s="29"/>
      <c r="B49" s="56">
        <v>14</v>
      </c>
      <c r="C49" s="57" t="s">
        <v>240</v>
      </c>
      <c r="D49" s="57" t="s">
        <v>257</v>
      </c>
      <c r="E49" s="200" t="e">
        <f>+(M50/N50)*100</f>
        <v>#DIV/0!</v>
      </c>
      <c r="F49" s="200"/>
      <c r="G49" s="201"/>
      <c r="H49" s="29"/>
      <c r="J49" s="29"/>
      <c r="K49">
        <f>+B49</f>
        <v>14</v>
      </c>
      <c r="L49" t="str">
        <f>+C49</f>
        <v>Education and Skills Attainment</v>
      </c>
      <c r="M49" s="75" t="s">
        <v>389</v>
      </c>
      <c r="N49" s="75" t="s">
        <v>390</v>
      </c>
      <c r="R49" s="29"/>
    </row>
    <row r="50" spans="1:18" x14ac:dyDescent="0.25">
      <c r="A50" s="29"/>
      <c r="B50" s="3"/>
      <c r="H50" s="29"/>
      <c r="J50" s="29"/>
      <c r="M50" s="217">
        <f>+'Data Consolidation - Indicators'!BK12</f>
        <v>0</v>
      </c>
      <c r="N50" s="217">
        <f>+'Data Consolidation - Indicators'!BL12</f>
        <v>0</v>
      </c>
      <c r="R50" s="29"/>
    </row>
    <row r="51" spans="1:18" ht="6" customHeight="1" x14ac:dyDescent="0.25">
      <c r="A51" s="29"/>
      <c r="B51" s="3"/>
      <c r="H51" s="29"/>
      <c r="J51" s="29"/>
      <c r="M51" s="103"/>
      <c r="N51" s="103"/>
      <c r="R51" s="29"/>
    </row>
    <row r="52" spans="1:18" x14ac:dyDescent="0.25">
      <c r="A52" s="29"/>
      <c r="B52" s="65">
        <v>15</v>
      </c>
      <c r="C52" s="66" t="s">
        <v>38</v>
      </c>
      <c r="D52" s="66" t="s">
        <v>261</v>
      </c>
      <c r="E52" s="202">
        <f>+M53+N53+O53+P53+Q53</f>
        <v>0</v>
      </c>
      <c r="F52" s="202"/>
      <c r="G52" s="203"/>
      <c r="H52" s="29"/>
      <c r="J52" s="29"/>
      <c r="K52">
        <v>15</v>
      </c>
      <c r="L52" s="6" t="str">
        <f>+C52</f>
        <v>Innovation Capacity</v>
      </c>
      <c r="M52" s="75" t="s">
        <v>391</v>
      </c>
      <c r="N52" s="75" t="s">
        <v>392</v>
      </c>
      <c r="O52" s="75" t="s">
        <v>393</v>
      </c>
      <c r="P52" s="75" t="s">
        <v>394</v>
      </c>
      <c r="Q52" s="75" t="s">
        <v>395</v>
      </c>
      <c r="R52" s="29"/>
    </row>
    <row r="53" spans="1:18" x14ac:dyDescent="0.25">
      <c r="A53" s="29"/>
      <c r="H53" s="29"/>
      <c r="J53" s="29"/>
      <c r="M53" s="217">
        <f>+'Data Consolidation - Indicators'!BO12</f>
        <v>0</v>
      </c>
      <c r="N53" s="217">
        <f>+'Data Consolidation - Indicators'!BP12</f>
        <v>0</v>
      </c>
      <c r="O53" s="217">
        <f>+'Data Consolidation - Indicators'!BQ12</f>
        <v>0</v>
      </c>
      <c r="P53" s="217">
        <f>+'Data Consolidation - Indicators'!BR12</f>
        <v>0</v>
      </c>
      <c r="Q53" s="217">
        <f>+'Data Consolidation - Indicators'!BS12</f>
        <v>0</v>
      </c>
      <c r="R53" s="29"/>
    </row>
    <row r="54" spans="1:18" x14ac:dyDescent="0.25">
      <c r="A54" s="29"/>
      <c r="B54" s="29"/>
      <c r="C54" s="29"/>
      <c r="D54" s="29"/>
      <c r="E54" s="29"/>
      <c r="F54" s="29"/>
      <c r="G54" s="29"/>
      <c r="H54" s="29"/>
      <c r="J54" s="29"/>
      <c r="K54" s="29"/>
      <c r="L54" s="29"/>
      <c r="M54" s="29"/>
      <c r="N54" s="29"/>
      <c r="O54" s="29"/>
      <c r="P54" s="29"/>
      <c r="Q54" s="29"/>
      <c r="R54" s="29"/>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65DE-AB9C-41E4-A156-F9709A793753}">
  <sheetPr>
    <pageSetUpPr fitToPage="1"/>
  </sheetPr>
  <dimension ref="B1:AC78"/>
  <sheetViews>
    <sheetView topLeftCell="A68" workbookViewId="0">
      <selection activeCell="S78" sqref="G1:S78"/>
    </sheetView>
  </sheetViews>
  <sheetFormatPr defaultRowHeight="15" x14ac:dyDescent="0.25"/>
  <cols>
    <col min="1" max="1" width="2.7109375" customWidth="1"/>
    <col min="2" max="2" width="4.28515625" customWidth="1"/>
    <col min="3" max="3" width="52.28515625" customWidth="1"/>
    <col min="5" max="5" width="4.5703125" customWidth="1"/>
    <col min="6" max="6" width="4.85546875" customWidth="1"/>
    <col min="7" max="7" width="5.42578125" customWidth="1"/>
    <col min="8" max="8" width="5.5703125" customWidth="1"/>
    <col min="9" max="9" width="34.7109375" customWidth="1"/>
    <col min="18" max="18" width="11.28515625" customWidth="1"/>
    <col min="19" max="19" width="5.5703125" customWidth="1"/>
    <col min="31" max="31" width="28.140625" customWidth="1"/>
    <col min="32" max="32" width="19.28515625" customWidth="1"/>
    <col min="33" max="33" width="19" customWidth="1"/>
    <col min="34" max="34" width="14.42578125" customWidth="1"/>
  </cols>
  <sheetData>
    <row r="1" spans="2:25" x14ac:dyDescent="0.25">
      <c r="B1" s="130"/>
      <c r="C1" s="131"/>
      <c r="D1" s="131"/>
      <c r="E1" s="132"/>
      <c r="G1" s="130"/>
      <c r="H1" s="131"/>
      <c r="I1" s="131"/>
      <c r="J1" s="131"/>
      <c r="K1" s="131"/>
      <c r="L1" s="131"/>
      <c r="M1" s="131"/>
      <c r="N1" s="131"/>
      <c r="O1" s="131"/>
      <c r="P1" s="131"/>
      <c r="Q1" s="131"/>
      <c r="R1" s="131"/>
      <c r="S1" s="132"/>
    </row>
    <row r="2" spans="2:25" x14ac:dyDescent="0.25">
      <c r="B2" s="100"/>
      <c r="E2" s="101"/>
      <c r="G2" s="100"/>
      <c r="H2" s="11"/>
      <c r="I2" s="11"/>
      <c r="J2" s="11"/>
      <c r="K2" s="11"/>
      <c r="L2" s="11"/>
      <c r="M2" s="11"/>
      <c r="N2" s="11"/>
      <c r="O2" s="11"/>
      <c r="P2" s="11"/>
      <c r="Q2" s="11"/>
      <c r="R2" s="11"/>
      <c r="S2" s="137"/>
    </row>
    <row r="3" spans="2:25" x14ac:dyDescent="0.25">
      <c r="B3" s="100"/>
      <c r="E3" s="101"/>
      <c r="G3" s="100"/>
      <c r="H3" s="11"/>
      <c r="I3" s="11"/>
      <c r="J3" s="11"/>
      <c r="K3" s="11"/>
      <c r="L3" s="11"/>
      <c r="M3" s="11"/>
      <c r="N3" s="11"/>
      <c r="O3" s="11"/>
      <c r="P3" s="11"/>
      <c r="Q3" s="11"/>
      <c r="R3" s="11"/>
      <c r="S3" s="137"/>
      <c r="W3" t="s">
        <v>57</v>
      </c>
    </row>
    <row r="4" spans="2:25" x14ac:dyDescent="0.25">
      <c r="B4" s="100"/>
      <c r="E4" s="101"/>
      <c r="G4" s="100"/>
      <c r="H4" s="11"/>
      <c r="I4" s="11"/>
      <c r="J4" s="11"/>
      <c r="K4" s="11"/>
      <c r="L4" s="11"/>
      <c r="M4" s="11"/>
      <c r="N4" s="11"/>
      <c r="O4" s="11"/>
      <c r="P4" s="11"/>
      <c r="Q4" s="11"/>
      <c r="R4" s="11"/>
      <c r="S4" s="137"/>
    </row>
    <row r="5" spans="2:25" ht="22.5" customHeight="1" x14ac:dyDescent="0.25">
      <c r="B5" s="100"/>
      <c r="E5" s="101"/>
      <c r="G5" s="100"/>
      <c r="H5" s="11"/>
      <c r="I5" s="11"/>
      <c r="J5" s="11"/>
      <c r="K5" s="11"/>
      <c r="L5" s="11"/>
      <c r="M5" s="11"/>
      <c r="N5" s="11"/>
      <c r="O5" s="11"/>
      <c r="P5" s="11"/>
      <c r="Q5" s="11"/>
      <c r="R5" s="11"/>
      <c r="S5" s="137"/>
    </row>
    <row r="6" spans="2:25" ht="18.75" x14ac:dyDescent="0.3">
      <c r="B6" s="100"/>
      <c r="C6" s="235" t="s">
        <v>342</v>
      </c>
      <c r="E6" s="101"/>
      <c r="G6" s="100"/>
      <c r="H6" s="12" t="s">
        <v>448</v>
      </c>
      <c r="I6" s="11"/>
      <c r="J6" s="11"/>
      <c r="K6" s="11"/>
      <c r="L6" s="11"/>
      <c r="M6" s="11"/>
      <c r="N6" s="11"/>
      <c r="O6" s="11"/>
      <c r="P6" s="11"/>
      <c r="Q6" s="11"/>
      <c r="R6" s="11"/>
      <c r="S6" s="137"/>
    </row>
    <row r="7" spans="2:25" x14ac:dyDescent="0.25">
      <c r="B7" s="100"/>
      <c r="C7" s="235"/>
      <c r="E7" s="101"/>
      <c r="G7" s="100"/>
      <c r="H7" s="226" t="s">
        <v>453</v>
      </c>
      <c r="I7" s="226"/>
      <c r="J7" s="226"/>
      <c r="K7" s="226"/>
      <c r="L7" s="226"/>
      <c r="M7" s="226"/>
      <c r="N7" s="226"/>
      <c r="O7" s="226"/>
      <c r="P7" s="226"/>
      <c r="Q7" s="226"/>
      <c r="R7" s="226"/>
      <c r="S7" s="137"/>
    </row>
    <row r="8" spans="2:25" x14ac:dyDescent="0.25">
      <c r="B8" s="100"/>
      <c r="C8" s="235"/>
      <c r="E8" s="101"/>
      <c r="G8" s="100"/>
      <c r="H8" s="226"/>
      <c r="I8" s="226"/>
      <c r="J8" s="226"/>
      <c r="K8" s="226"/>
      <c r="L8" s="226"/>
      <c r="M8" s="226"/>
      <c r="N8" s="226"/>
      <c r="O8" s="226"/>
      <c r="P8" s="226"/>
      <c r="Q8" s="226"/>
      <c r="R8" s="226"/>
      <c r="S8" s="137"/>
    </row>
    <row r="9" spans="2:25" x14ac:dyDescent="0.25">
      <c r="B9" s="100"/>
      <c r="C9" s="235"/>
      <c r="E9" s="101"/>
      <c r="G9" s="100"/>
      <c r="H9" s="11"/>
      <c r="I9" s="11"/>
      <c r="J9" s="11"/>
      <c r="K9" s="11"/>
      <c r="L9" s="11"/>
      <c r="M9" s="11"/>
      <c r="N9" s="11"/>
      <c r="O9" s="11"/>
      <c r="P9" s="11"/>
      <c r="Q9" s="11"/>
      <c r="R9" s="11"/>
      <c r="S9" s="137"/>
    </row>
    <row r="10" spans="2:25" ht="21" x14ac:dyDescent="0.35">
      <c r="B10" s="100"/>
      <c r="C10" s="1" t="s">
        <v>340</v>
      </c>
      <c r="E10" s="101"/>
      <c r="G10" s="100"/>
      <c r="H10" s="11"/>
      <c r="I10" s="11"/>
      <c r="J10" s="11"/>
      <c r="K10" s="11"/>
      <c r="L10" s="138" t="s">
        <v>35</v>
      </c>
      <c r="M10" s="11"/>
      <c r="N10" s="139" t="s">
        <v>258</v>
      </c>
      <c r="O10" s="162"/>
      <c r="P10" s="163" t="s">
        <v>266</v>
      </c>
      <c r="Q10" s="11"/>
      <c r="R10" s="11"/>
      <c r="S10" s="137"/>
    </row>
    <row r="11" spans="2:25" x14ac:dyDescent="0.25">
      <c r="B11" s="100"/>
      <c r="E11" s="101"/>
      <c r="G11" s="100"/>
      <c r="H11" s="11"/>
      <c r="I11" s="11"/>
      <c r="J11" s="11"/>
      <c r="K11" s="11"/>
      <c r="L11" s="140"/>
      <c r="M11" s="11"/>
      <c r="N11" s="11"/>
      <c r="O11" s="11"/>
      <c r="P11" s="11"/>
      <c r="Q11" s="11"/>
      <c r="R11" s="11"/>
      <c r="S11" s="137"/>
    </row>
    <row r="12" spans="2:25" ht="18.75" x14ac:dyDescent="0.3">
      <c r="B12" s="100">
        <f>+G12</f>
        <v>1</v>
      </c>
      <c r="C12" t="s">
        <v>39</v>
      </c>
      <c r="D12">
        <f>+'Data Consolidation - Indicators'!H12</f>
        <v>0</v>
      </c>
      <c r="E12" s="101"/>
      <c r="G12" s="100">
        <v>1</v>
      </c>
      <c r="H12" s="43"/>
      <c r="I12" s="141" t="s">
        <v>48</v>
      </c>
      <c r="J12" s="29"/>
      <c r="K12" s="29"/>
      <c r="L12" s="142" t="s">
        <v>39</v>
      </c>
      <c r="M12" s="29"/>
      <c r="N12" s="29"/>
      <c r="O12" s="29" t="s">
        <v>47</v>
      </c>
      <c r="P12" s="29"/>
      <c r="Q12" s="29"/>
      <c r="R12" s="29"/>
      <c r="S12" s="137"/>
    </row>
    <row r="13" spans="2:25" x14ac:dyDescent="0.25">
      <c r="B13" s="100"/>
      <c r="E13" s="101"/>
      <c r="G13" s="100"/>
      <c r="H13" s="43"/>
      <c r="I13" s="29"/>
      <c r="J13" s="44"/>
      <c r="K13" s="44"/>
      <c r="L13" s="45"/>
      <c r="M13" s="45"/>
      <c r="N13" s="45"/>
      <c r="O13" s="46"/>
      <c r="P13" s="29"/>
      <c r="Q13" s="29"/>
      <c r="R13" s="29"/>
      <c r="S13" s="137"/>
    </row>
    <row r="14" spans="2:25" ht="23.25" customHeight="1" x14ac:dyDescent="0.25">
      <c r="B14" s="100"/>
      <c r="E14" s="101"/>
      <c r="G14" s="100"/>
      <c r="H14" s="43"/>
      <c r="I14" s="29"/>
      <c r="J14" s="143">
        <v>0</v>
      </c>
      <c r="K14" s="29"/>
      <c r="L14" s="43">
        <v>5</v>
      </c>
      <c r="M14" s="29"/>
      <c r="N14" s="29">
        <v>10</v>
      </c>
      <c r="O14" s="29"/>
      <c r="P14" s="29"/>
      <c r="Q14" s="29"/>
      <c r="R14" s="29"/>
      <c r="S14" s="137"/>
      <c r="U14" s="3">
        <f>+J14</f>
        <v>0</v>
      </c>
      <c r="W14" s="3">
        <f>+L14</f>
        <v>5</v>
      </c>
      <c r="Y14" s="3">
        <f>+N14</f>
        <v>10</v>
      </c>
    </row>
    <row r="15" spans="2:25" x14ac:dyDescent="0.25">
      <c r="B15" s="100"/>
      <c r="E15" s="101"/>
      <c r="G15" s="100"/>
      <c r="H15" s="43"/>
      <c r="I15" s="29"/>
      <c r="J15" s="29"/>
      <c r="K15" s="29"/>
      <c r="L15" s="29"/>
      <c r="M15" s="29"/>
      <c r="N15" s="29"/>
      <c r="O15" s="29"/>
      <c r="P15" s="29"/>
      <c r="Q15" s="29"/>
      <c r="R15" s="29"/>
      <c r="S15" s="137"/>
    </row>
    <row r="16" spans="2:25" ht="18.75" x14ac:dyDescent="0.3">
      <c r="B16" s="100">
        <f>+G16</f>
        <v>2</v>
      </c>
      <c r="C16" t="s">
        <v>40</v>
      </c>
      <c r="D16">
        <f>+'Data Consolidation - Indicators'!J12</f>
        <v>0</v>
      </c>
      <c r="E16" s="101"/>
      <c r="G16" s="100">
        <v>2</v>
      </c>
      <c r="H16" s="43"/>
      <c r="I16" s="141" t="s">
        <v>46</v>
      </c>
      <c r="J16" s="29"/>
      <c r="K16" s="29"/>
      <c r="L16" s="142" t="s">
        <v>40</v>
      </c>
      <c r="M16" s="29"/>
      <c r="N16" s="29"/>
      <c r="O16" s="29" t="s">
        <v>45</v>
      </c>
      <c r="P16" s="29"/>
      <c r="Q16" s="29"/>
      <c r="R16" s="29"/>
      <c r="S16" s="137"/>
    </row>
    <row r="17" spans="2:29" x14ac:dyDescent="0.25">
      <c r="B17" s="100"/>
      <c r="E17" s="101"/>
      <c r="G17" s="100"/>
      <c r="H17" s="43"/>
      <c r="I17" s="29"/>
      <c r="J17" s="47"/>
      <c r="K17" s="47"/>
      <c r="L17" s="48"/>
      <c r="M17" s="48"/>
      <c r="N17" s="48"/>
      <c r="O17" s="46"/>
      <c r="P17" s="29"/>
      <c r="Q17" s="29"/>
      <c r="R17" s="29"/>
      <c r="S17" s="137"/>
    </row>
    <row r="18" spans="2:29" ht="22.5" customHeight="1" x14ac:dyDescent="0.25">
      <c r="B18" s="100"/>
      <c r="E18" s="101"/>
      <c r="G18" s="100"/>
      <c r="H18" s="43"/>
      <c r="I18" s="29"/>
      <c r="J18" s="143">
        <v>0</v>
      </c>
      <c r="K18" s="29"/>
      <c r="L18" s="43">
        <v>50</v>
      </c>
      <c r="M18" s="29"/>
      <c r="N18" s="29">
        <v>100</v>
      </c>
      <c r="O18" s="29"/>
      <c r="P18" s="29"/>
      <c r="Q18" s="29"/>
      <c r="R18" s="29"/>
      <c r="S18" s="137"/>
      <c r="U18" s="3">
        <f>+J18</f>
        <v>0</v>
      </c>
      <c r="W18" s="3">
        <f>+L18</f>
        <v>50</v>
      </c>
      <c r="Y18" s="3">
        <f>+N18</f>
        <v>100</v>
      </c>
    </row>
    <row r="19" spans="2:29" ht="14.25" customHeight="1" x14ac:dyDescent="0.25">
      <c r="B19" s="100"/>
      <c r="E19" s="101"/>
      <c r="G19" s="100"/>
      <c r="H19" s="43"/>
      <c r="I19" s="29"/>
      <c r="J19" s="29"/>
      <c r="K19" s="29"/>
      <c r="L19" s="29"/>
      <c r="M19" s="29"/>
      <c r="N19" s="29"/>
      <c r="O19" s="29"/>
      <c r="P19" s="29"/>
      <c r="Q19" s="29"/>
      <c r="R19" s="29"/>
      <c r="S19" s="137"/>
    </row>
    <row r="20" spans="2:29" hidden="1" x14ac:dyDescent="0.25">
      <c r="B20" s="100"/>
      <c r="E20" s="101"/>
      <c r="G20" s="100"/>
      <c r="H20" s="43"/>
      <c r="I20" s="29"/>
      <c r="J20" s="29"/>
      <c r="K20" s="29"/>
      <c r="L20" s="29"/>
      <c r="M20" s="29"/>
      <c r="N20" s="29"/>
      <c r="O20" s="29"/>
      <c r="P20" s="29"/>
      <c r="Q20" s="29"/>
      <c r="R20" s="29"/>
      <c r="S20" s="137"/>
    </row>
    <row r="21" spans="2:29" ht="4.5" customHeight="1" x14ac:dyDescent="0.25">
      <c r="B21" s="100"/>
      <c r="E21" s="101"/>
      <c r="G21" s="100"/>
      <c r="H21" s="43"/>
      <c r="I21" s="29"/>
      <c r="J21" s="29"/>
      <c r="K21" s="29"/>
      <c r="L21" s="29"/>
      <c r="M21" s="29"/>
      <c r="N21" s="29"/>
      <c r="O21" s="29"/>
      <c r="P21" s="29"/>
      <c r="Q21" s="29"/>
      <c r="R21" s="29"/>
      <c r="S21" s="137"/>
    </row>
    <row r="22" spans="2:29" ht="18.75" x14ac:dyDescent="0.3">
      <c r="B22" s="100">
        <f>+G22</f>
        <v>3</v>
      </c>
      <c r="C22" t="s">
        <v>37</v>
      </c>
      <c r="D22">
        <f>+'Data Consolidation - Indicators'!Q12</f>
        <v>0</v>
      </c>
      <c r="E22" s="101"/>
      <c r="G22" s="100">
        <v>3</v>
      </c>
      <c r="H22" s="43"/>
      <c r="I22" s="141" t="s">
        <v>178</v>
      </c>
      <c r="J22" s="29"/>
      <c r="K22" s="29"/>
      <c r="L22" s="142" t="s">
        <v>37</v>
      </c>
      <c r="M22" s="29"/>
      <c r="N22" s="29"/>
      <c r="O22" s="29" t="s">
        <v>50</v>
      </c>
      <c r="P22" s="29"/>
      <c r="Q22" s="29"/>
      <c r="R22" s="29"/>
      <c r="S22" s="137"/>
    </row>
    <row r="23" spans="2:29" x14ac:dyDescent="0.25">
      <c r="B23" s="100"/>
      <c r="E23" s="101"/>
      <c r="G23" s="100"/>
      <c r="H23" s="43"/>
      <c r="I23" s="29"/>
      <c r="J23" s="44"/>
      <c r="K23" s="44"/>
      <c r="L23" s="44"/>
      <c r="M23" s="64"/>
      <c r="N23" s="64"/>
      <c r="O23" s="46"/>
      <c r="P23" s="29"/>
      <c r="Q23" s="29"/>
      <c r="R23" s="29"/>
      <c r="S23" s="137"/>
    </row>
    <row r="24" spans="2:29" ht="23.25" customHeight="1" x14ac:dyDescent="0.25">
      <c r="B24" s="100"/>
      <c r="E24" s="101"/>
      <c r="G24" s="100"/>
      <c r="H24" s="43"/>
      <c r="I24" s="29"/>
      <c r="J24" s="143">
        <v>0</v>
      </c>
      <c r="K24" s="29"/>
      <c r="L24" s="43">
        <v>5</v>
      </c>
      <c r="M24" s="29"/>
      <c r="N24" s="29">
        <v>10</v>
      </c>
      <c r="O24" s="29"/>
      <c r="P24" s="29"/>
      <c r="Q24" s="29"/>
      <c r="R24" s="29"/>
      <c r="S24" s="137"/>
      <c r="U24" s="3">
        <f>+J24</f>
        <v>0</v>
      </c>
      <c r="W24" s="3">
        <f>+L24</f>
        <v>5</v>
      </c>
      <c r="Y24" s="3">
        <f>+N24</f>
        <v>10</v>
      </c>
    </row>
    <row r="25" spans="2:29" ht="8.25" customHeight="1" x14ac:dyDescent="0.25">
      <c r="B25" s="100"/>
      <c r="E25" s="101"/>
      <c r="G25" s="100"/>
      <c r="H25" s="43"/>
      <c r="I25" s="29"/>
      <c r="J25" s="29"/>
      <c r="K25" s="29"/>
      <c r="L25" s="29"/>
      <c r="M25" s="29"/>
      <c r="N25" s="29"/>
      <c r="O25" s="29"/>
      <c r="P25" s="29"/>
      <c r="Q25" s="29"/>
      <c r="R25" s="29"/>
      <c r="S25" s="137"/>
    </row>
    <row r="26" spans="2:29" ht="17.25" customHeight="1" x14ac:dyDescent="0.25">
      <c r="B26" s="100"/>
      <c r="E26" s="101"/>
      <c r="G26" s="100"/>
      <c r="H26" s="43"/>
      <c r="I26" s="29"/>
      <c r="J26" s="29"/>
      <c r="K26" s="29"/>
      <c r="L26" s="29"/>
      <c r="M26" s="29"/>
      <c r="N26" s="29"/>
      <c r="O26" s="29"/>
      <c r="P26" s="29"/>
      <c r="Q26" s="29"/>
      <c r="R26" s="29"/>
      <c r="S26" s="137"/>
    </row>
    <row r="27" spans="2:29" ht="18.75" x14ac:dyDescent="0.3">
      <c r="B27" s="100">
        <f>+G27</f>
        <v>4</v>
      </c>
      <c r="C27" t="s">
        <v>36</v>
      </c>
      <c r="D27" t="e">
        <f>+'Data Consolidation - Indicators'!U12</f>
        <v>#DIV/0!</v>
      </c>
      <c r="E27" s="101"/>
      <c r="G27" s="100">
        <v>4</v>
      </c>
      <c r="H27" s="43"/>
      <c r="I27" s="141" t="s">
        <v>176</v>
      </c>
      <c r="J27" s="29"/>
      <c r="K27" s="29"/>
      <c r="L27" s="142" t="s">
        <v>36</v>
      </c>
      <c r="M27" s="29"/>
      <c r="N27" s="29"/>
      <c r="O27" s="29" t="s">
        <v>177</v>
      </c>
      <c r="P27" s="29"/>
      <c r="Q27" s="29"/>
      <c r="R27" s="29"/>
      <c r="S27" s="137"/>
    </row>
    <row r="28" spans="2:29" x14ac:dyDescent="0.25">
      <c r="B28" s="100"/>
      <c r="E28" s="101"/>
      <c r="G28" s="100"/>
      <c r="H28" s="43"/>
      <c r="I28" s="141" t="s">
        <v>175</v>
      </c>
      <c r="J28" s="44"/>
      <c r="K28" s="44"/>
      <c r="L28" s="44"/>
      <c r="M28" s="64"/>
      <c r="N28" s="64"/>
      <c r="O28" s="46" t="s">
        <v>175</v>
      </c>
      <c r="P28" s="29"/>
      <c r="Q28" s="29"/>
      <c r="R28" s="29"/>
      <c r="S28" s="137"/>
    </row>
    <row r="29" spans="2:29" ht="24" customHeight="1" x14ac:dyDescent="0.25">
      <c r="B29" s="100"/>
      <c r="E29" s="101"/>
      <c r="G29" s="100"/>
      <c r="H29" s="43"/>
      <c r="I29" s="29"/>
      <c r="J29" s="143">
        <v>0</v>
      </c>
      <c r="K29" s="29"/>
      <c r="L29" s="43">
        <v>50</v>
      </c>
      <c r="M29" s="29"/>
      <c r="N29" s="29">
        <v>100</v>
      </c>
      <c r="O29" s="29"/>
      <c r="P29" s="29"/>
      <c r="Q29" s="29"/>
      <c r="R29" s="29"/>
      <c r="S29" s="137"/>
      <c r="U29" s="3">
        <f>+J29</f>
        <v>0</v>
      </c>
      <c r="W29" s="3">
        <f>+L29</f>
        <v>50</v>
      </c>
      <c r="Y29" s="3">
        <f>+N29</f>
        <v>100</v>
      </c>
    </row>
    <row r="30" spans="2:29" ht="14.25" customHeight="1" x14ac:dyDescent="0.25">
      <c r="B30" s="100"/>
      <c r="E30" s="101"/>
      <c r="G30" s="100"/>
      <c r="H30" s="43"/>
      <c r="I30" s="29"/>
      <c r="J30" s="143"/>
      <c r="K30" s="29"/>
      <c r="L30" s="43"/>
      <c r="M30" s="29"/>
      <c r="N30" s="29"/>
      <c r="O30" s="29"/>
      <c r="P30" s="29"/>
      <c r="Q30" s="29"/>
      <c r="R30" s="29"/>
      <c r="S30" s="137"/>
      <c r="U30" s="3"/>
      <c r="W30" s="3"/>
      <c r="Y30" s="3"/>
    </row>
    <row r="31" spans="2:29" ht="14.25" customHeight="1" x14ac:dyDescent="0.25">
      <c r="B31" s="100"/>
      <c r="E31" s="101"/>
      <c r="G31" s="100"/>
      <c r="H31" s="43"/>
      <c r="I31" s="29"/>
      <c r="J31" s="143"/>
      <c r="K31" s="29"/>
      <c r="L31" s="43"/>
      <c r="M31" s="29"/>
      <c r="N31" s="29"/>
      <c r="O31" s="29"/>
      <c r="P31" s="29"/>
      <c r="Q31" s="29"/>
      <c r="R31" s="29"/>
      <c r="S31" s="137"/>
      <c r="U31" s="3"/>
      <c r="W31" s="3"/>
      <c r="Y31" s="3"/>
    </row>
    <row r="32" spans="2:29" ht="18.75" x14ac:dyDescent="0.3">
      <c r="B32" s="100">
        <f>+G32</f>
        <v>5</v>
      </c>
      <c r="C32" t="s">
        <v>52</v>
      </c>
      <c r="D32" s="129">
        <f>+'Data Consolidation - Indicators'!X12</f>
        <v>0</v>
      </c>
      <c r="E32" s="133"/>
      <c r="F32" s="129"/>
      <c r="G32" s="100">
        <v>5</v>
      </c>
      <c r="H32" s="49"/>
      <c r="I32" s="144" t="s">
        <v>41</v>
      </c>
      <c r="J32" s="50"/>
      <c r="K32" s="145"/>
      <c r="L32" s="146" t="s">
        <v>52</v>
      </c>
      <c r="M32" s="50"/>
      <c r="N32" s="50"/>
      <c r="O32" s="50" t="s">
        <v>259</v>
      </c>
      <c r="P32" s="50"/>
      <c r="Q32" s="50"/>
      <c r="R32" s="50"/>
      <c r="S32" s="137"/>
      <c r="AC32" t="s">
        <v>53</v>
      </c>
    </row>
    <row r="33" spans="2:29" x14ac:dyDescent="0.25">
      <c r="B33" s="100"/>
      <c r="E33" s="101"/>
      <c r="G33" s="100"/>
      <c r="H33" s="49"/>
      <c r="I33" s="50"/>
      <c r="J33" s="51"/>
      <c r="K33" s="51"/>
      <c r="L33" s="52"/>
      <c r="M33" s="52"/>
      <c r="N33" s="52"/>
      <c r="O33" s="53"/>
      <c r="P33" s="50"/>
      <c r="Q33" s="50"/>
      <c r="R33" s="50"/>
      <c r="S33" s="137"/>
      <c r="AC33" t="s">
        <v>55</v>
      </c>
    </row>
    <row r="34" spans="2:29" ht="22.5" customHeight="1" x14ac:dyDescent="0.25">
      <c r="B34" s="100"/>
      <c r="E34" s="101"/>
      <c r="G34" s="100"/>
      <c r="H34" s="49"/>
      <c r="I34" s="50"/>
      <c r="J34" s="147">
        <v>0</v>
      </c>
      <c r="K34" s="50"/>
      <c r="L34" s="49">
        <v>10</v>
      </c>
      <c r="M34" s="50"/>
      <c r="N34" s="50">
        <v>20</v>
      </c>
      <c r="O34" s="50"/>
      <c r="P34" s="50"/>
      <c r="Q34" s="50"/>
      <c r="R34" s="50"/>
      <c r="S34" s="137"/>
      <c r="U34" s="3">
        <f>+J34</f>
        <v>0</v>
      </c>
      <c r="W34" s="3">
        <f>+L34</f>
        <v>10</v>
      </c>
      <c r="Y34" s="3">
        <f>+N34</f>
        <v>20</v>
      </c>
      <c r="AC34" t="s">
        <v>54</v>
      </c>
    </row>
    <row r="35" spans="2:29" ht="18" customHeight="1" x14ac:dyDescent="0.25">
      <c r="B35" s="100"/>
      <c r="E35" s="101"/>
      <c r="G35" s="100"/>
      <c r="H35" s="49"/>
      <c r="I35" s="50"/>
      <c r="J35" s="147"/>
      <c r="K35" s="50"/>
      <c r="L35" s="49"/>
      <c r="M35" s="50"/>
      <c r="N35" s="50"/>
      <c r="O35" s="50"/>
      <c r="P35" s="50"/>
      <c r="Q35" s="50"/>
      <c r="R35" s="50"/>
      <c r="S35" s="137"/>
      <c r="U35" s="3"/>
      <c r="W35" s="3"/>
      <c r="Y35" s="3"/>
    </row>
    <row r="36" spans="2:29" ht="18.75" x14ac:dyDescent="0.3">
      <c r="B36" s="100">
        <f>+G36</f>
        <v>6</v>
      </c>
      <c r="C36" t="s">
        <v>213</v>
      </c>
      <c r="D36" s="129" t="e">
        <f>+'Data Consolidation - Indicators'!AD12</f>
        <v>#DIV/0!</v>
      </c>
      <c r="E36" s="133"/>
      <c r="F36" s="129"/>
      <c r="G36" s="100">
        <v>6</v>
      </c>
      <c r="H36" s="49"/>
      <c r="I36" s="144" t="s">
        <v>44</v>
      </c>
      <c r="J36" s="50"/>
      <c r="K36" s="50"/>
      <c r="L36" s="146" t="s">
        <v>477</v>
      </c>
      <c r="M36" s="50"/>
      <c r="N36" s="50"/>
      <c r="O36" s="50" t="s">
        <v>43</v>
      </c>
      <c r="P36" s="50"/>
      <c r="Q36" s="50"/>
      <c r="R36" s="50"/>
      <c r="S36" s="137"/>
    </row>
    <row r="37" spans="2:29" x14ac:dyDescent="0.25">
      <c r="B37" s="100"/>
      <c r="E37" s="101"/>
      <c r="G37" s="100"/>
      <c r="H37" s="49"/>
      <c r="I37" s="50"/>
      <c r="J37" s="54"/>
      <c r="K37" s="54"/>
      <c r="L37" s="55"/>
      <c r="M37" s="55"/>
      <c r="N37" s="55"/>
      <c r="O37" s="53"/>
      <c r="P37" s="50"/>
      <c r="Q37" s="50"/>
      <c r="R37" s="50"/>
      <c r="S37" s="137"/>
    </row>
    <row r="38" spans="2:29" ht="21.75" customHeight="1" x14ac:dyDescent="0.25">
      <c r="B38" s="100"/>
      <c r="E38" s="101"/>
      <c r="G38" s="100"/>
      <c r="H38" s="49"/>
      <c r="I38" s="50"/>
      <c r="J38" s="147">
        <v>0</v>
      </c>
      <c r="K38" s="50"/>
      <c r="L38" s="49">
        <v>50</v>
      </c>
      <c r="M38" s="50"/>
      <c r="N38" s="50">
        <v>100</v>
      </c>
      <c r="O38" s="50"/>
      <c r="P38" s="50"/>
      <c r="Q38" s="50"/>
      <c r="R38" s="50"/>
      <c r="S38" s="137"/>
      <c r="U38" s="3">
        <f>+J38</f>
        <v>0</v>
      </c>
      <c r="W38" s="3">
        <f>+L38</f>
        <v>50</v>
      </c>
      <c r="Y38" s="3">
        <f>+N38</f>
        <v>100</v>
      </c>
    </row>
    <row r="39" spans="2:29" ht="16.5" customHeight="1" x14ac:dyDescent="0.25">
      <c r="B39" s="100"/>
      <c r="E39" s="101"/>
      <c r="G39" s="100"/>
      <c r="H39" s="49"/>
      <c r="I39" s="50"/>
      <c r="J39" s="147"/>
      <c r="K39" s="50"/>
      <c r="L39" s="49"/>
      <c r="M39" s="50"/>
      <c r="N39" s="50"/>
      <c r="O39" s="50"/>
      <c r="P39" s="50"/>
      <c r="Q39" s="50"/>
      <c r="R39" s="50"/>
      <c r="S39" s="137"/>
      <c r="U39" s="3"/>
      <c r="W39" s="3"/>
      <c r="Y39" s="3"/>
    </row>
    <row r="40" spans="2:29" ht="18.75" x14ac:dyDescent="0.3">
      <c r="B40" s="100">
        <f>+G40</f>
        <v>7</v>
      </c>
      <c r="C40" t="s">
        <v>172</v>
      </c>
      <c r="D40" s="129" t="e">
        <f>+'Data Consolidation - Indicators'!AH12</f>
        <v>#DIV/0!</v>
      </c>
      <c r="E40" s="133"/>
      <c r="F40" s="129"/>
      <c r="G40" s="100">
        <v>7</v>
      </c>
      <c r="H40" s="49"/>
      <c r="I40" s="144" t="s">
        <v>192</v>
      </c>
      <c r="J40" s="148"/>
      <c r="K40" s="148"/>
      <c r="L40" s="146" t="s">
        <v>172</v>
      </c>
      <c r="M40" s="148"/>
      <c r="N40" s="148"/>
      <c r="O40" s="50" t="s">
        <v>191</v>
      </c>
      <c r="P40" s="50"/>
      <c r="Q40" s="50"/>
      <c r="R40" s="50"/>
      <c r="S40" s="137"/>
    </row>
    <row r="41" spans="2:29" x14ac:dyDescent="0.25">
      <c r="B41" s="100"/>
      <c r="E41" s="101"/>
      <c r="G41" s="100"/>
      <c r="H41" s="49"/>
      <c r="I41" s="144" t="s">
        <v>190</v>
      </c>
      <c r="J41" s="54"/>
      <c r="K41" s="54"/>
      <c r="L41" s="55"/>
      <c r="M41" s="55"/>
      <c r="N41" s="55"/>
      <c r="O41" s="53" t="s">
        <v>190</v>
      </c>
      <c r="P41" s="50"/>
      <c r="Q41" s="50"/>
      <c r="R41" s="50"/>
      <c r="S41" s="137"/>
    </row>
    <row r="42" spans="2:29" ht="23.25" customHeight="1" x14ac:dyDescent="0.25">
      <c r="B42" s="100"/>
      <c r="E42" s="101"/>
      <c r="G42" s="100"/>
      <c r="H42" s="49"/>
      <c r="I42" s="50"/>
      <c r="J42" s="147">
        <v>0</v>
      </c>
      <c r="K42" s="50"/>
      <c r="L42" s="49">
        <v>50</v>
      </c>
      <c r="M42" s="50"/>
      <c r="N42" s="50">
        <v>100</v>
      </c>
      <c r="O42" s="50"/>
      <c r="P42" s="50"/>
      <c r="Q42" s="50"/>
      <c r="R42" s="50"/>
      <c r="S42" s="137"/>
      <c r="U42" s="3">
        <f>+J42</f>
        <v>0</v>
      </c>
      <c r="W42" s="3">
        <f>+L42</f>
        <v>50</v>
      </c>
      <c r="Y42" s="3">
        <f>+N42</f>
        <v>100</v>
      </c>
    </row>
    <row r="43" spans="2:29" x14ac:dyDescent="0.25">
      <c r="B43" s="100"/>
      <c r="E43" s="101"/>
      <c r="G43" s="100"/>
      <c r="H43" s="49"/>
      <c r="I43" s="50"/>
      <c r="J43" s="50"/>
      <c r="K43" s="50"/>
      <c r="L43" s="50"/>
      <c r="M43" s="50"/>
      <c r="N43" s="50"/>
      <c r="O43" s="50"/>
      <c r="P43" s="50"/>
      <c r="Q43" s="50"/>
      <c r="R43" s="50"/>
      <c r="S43" s="137"/>
    </row>
    <row r="44" spans="2:29" ht="18.75" x14ac:dyDescent="0.3">
      <c r="B44" s="100">
        <f>+G44</f>
        <v>8</v>
      </c>
      <c r="C44" t="s">
        <v>197</v>
      </c>
      <c r="D44" s="129" t="e">
        <f>+'Data Consolidation - Indicators'!AL12</f>
        <v>#DIV/0!</v>
      </c>
      <c r="E44" s="133"/>
      <c r="F44" s="129"/>
      <c r="G44" s="100">
        <v>8</v>
      </c>
      <c r="H44" s="149"/>
      <c r="I44" s="150" t="s">
        <v>42</v>
      </c>
      <c r="J44" s="151"/>
      <c r="K44" s="151"/>
      <c r="L44" s="152" t="s">
        <v>197</v>
      </c>
      <c r="M44" s="151"/>
      <c r="N44" s="151"/>
      <c r="O44" s="151" t="s">
        <v>180</v>
      </c>
      <c r="P44" s="151"/>
      <c r="Q44" s="151"/>
      <c r="R44" s="151"/>
      <c r="S44" s="137"/>
    </row>
    <row r="45" spans="2:29" x14ac:dyDescent="0.25">
      <c r="B45" s="100"/>
      <c r="E45" s="101"/>
      <c r="G45" s="100"/>
      <c r="H45" s="149"/>
      <c r="I45" s="150" t="s">
        <v>182</v>
      </c>
      <c r="J45" s="70"/>
      <c r="K45" s="70"/>
      <c r="L45" s="71"/>
      <c r="M45" s="71"/>
      <c r="N45" s="71"/>
      <c r="O45" s="72" t="s">
        <v>182</v>
      </c>
      <c r="P45" s="151"/>
      <c r="Q45" s="151"/>
      <c r="R45" s="151"/>
      <c r="S45" s="137"/>
    </row>
    <row r="46" spans="2:29" ht="21.75" customHeight="1" x14ac:dyDescent="0.25">
      <c r="B46" s="100"/>
      <c r="E46" s="101"/>
      <c r="G46" s="100"/>
      <c r="H46" s="149"/>
      <c r="I46" s="151"/>
      <c r="J46" s="153">
        <v>0</v>
      </c>
      <c r="K46" s="151"/>
      <c r="L46" s="149">
        <v>50</v>
      </c>
      <c r="M46" s="151"/>
      <c r="N46" s="151">
        <v>100</v>
      </c>
      <c r="O46" s="151"/>
      <c r="P46" s="151"/>
      <c r="Q46" s="151"/>
      <c r="R46" s="151"/>
      <c r="S46" s="137"/>
      <c r="U46" s="3">
        <f>+J46</f>
        <v>0</v>
      </c>
      <c r="W46" s="3">
        <f>+L46</f>
        <v>50</v>
      </c>
      <c r="Y46" s="3">
        <f>+N46</f>
        <v>100</v>
      </c>
    </row>
    <row r="47" spans="2:29" x14ac:dyDescent="0.25">
      <c r="B47" s="100"/>
      <c r="E47" s="101"/>
      <c r="G47" s="100"/>
      <c r="H47" s="149"/>
      <c r="I47" s="151"/>
      <c r="J47" s="151"/>
      <c r="K47" s="151"/>
      <c r="L47" s="151"/>
      <c r="M47" s="151"/>
      <c r="N47" s="151"/>
      <c r="O47" s="151"/>
      <c r="P47" s="151"/>
      <c r="Q47" s="151"/>
      <c r="R47" s="151"/>
      <c r="S47" s="137"/>
    </row>
    <row r="48" spans="2:29" ht="18.75" x14ac:dyDescent="0.3">
      <c r="B48" s="100">
        <f>+G48</f>
        <v>9</v>
      </c>
      <c r="C48" t="s">
        <v>198</v>
      </c>
      <c r="D48" s="129" t="e">
        <f>+'Data Consolidation - Indicators'!AP12</f>
        <v>#DIV/0!</v>
      </c>
      <c r="E48" s="133"/>
      <c r="F48" s="129"/>
      <c r="G48" s="100">
        <v>9</v>
      </c>
      <c r="H48" s="149"/>
      <c r="I48" s="150" t="s">
        <v>272</v>
      </c>
      <c r="J48" s="151"/>
      <c r="K48" s="151"/>
      <c r="L48" s="152" t="s">
        <v>198</v>
      </c>
      <c r="M48" s="151"/>
      <c r="N48" s="151"/>
      <c r="O48" s="151" t="s">
        <v>271</v>
      </c>
      <c r="P48" s="151"/>
      <c r="Q48" s="151"/>
      <c r="R48" s="151"/>
      <c r="S48" s="137"/>
    </row>
    <row r="49" spans="2:25" x14ac:dyDescent="0.25">
      <c r="B49" s="100"/>
      <c r="E49" s="101"/>
      <c r="G49" s="100"/>
      <c r="H49" s="149"/>
      <c r="I49" s="150" t="s">
        <v>179</v>
      </c>
      <c r="J49" s="70"/>
      <c r="K49" s="70"/>
      <c r="L49" s="71"/>
      <c r="M49" s="71"/>
      <c r="N49" s="71"/>
      <c r="O49" s="72" t="s">
        <v>181</v>
      </c>
      <c r="P49" s="151"/>
      <c r="Q49" s="151"/>
      <c r="R49" s="151"/>
      <c r="S49" s="137"/>
    </row>
    <row r="50" spans="2:25" ht="21.75" customHeight="1" x14ac:dyDescent="0.25">
      <c r="B50" s="100"/>
      <c r="E50" s="101"/>
      <c r="G50" s="100"/>
      <c r="H50" s="149"/>
      <c r="I50" s="151"/>
      <c r="J50" s="153">
        <v>0</v>
      </c>
      <c r="K50" s="151"/>
      <c r="L50" s="149">
        <v>10</v>
      </c>
      <c r="M50" s="151"/>
      <c r="N50" s="151">
        <v>20</v>
      </c>
      <c r="O50" s="151"/>
      <c r="P50" s="151"/>
      <c r="Q50" s="151"/>
      <c r="R50" s="151"/>
      <c r="S50" s="137"/>
      <c r="U50" s="3">
        <f>+J50</f>
        <v>0</v>
      </c>
      <c r="W50" s="3">
        <f>+L50</f>
        <v>10</v>
      </c>
      <c r="Y50" s="3">
        <f>+N50</f>
        <v>20</v>
      </c>
    </row>
    <row r="51" spans="2:25" x14ac:dyDescent="0.25">
      <c r="B51" s="100"/>
      <c r="E51" s="101"/>
      <c r="G51" s="100"/>
      <c r="H51" s="149"/>
      <c r="I51" s="151"/>
      <c r="J51" s="151"/>
      <c r="K51" s="151"/>
      <c r="L51" s="151"/>
      <c r="M51" s="151"/>
      <c r="N51" s="151"/>
      <c r="O51" s="151"/>
      <c r="P51" s="151"/>
      <c r="Q51" s="151"/>
      <c r="R51" s="151"/>
      <c r="S51" s="137"/>
    </row>
    <row r="52" spans="2:25" ht="18.75" x14ac:dyDescent="0.3">
      <c r="B52" s="100">
        <f>+G52</f>
        <v>10</v>
      </c>
      <c r="C52" t="s">
        <v>341</v>
      </c>
      <c r="D52" s="129">
        <f>+'Data Consolidation - Indicators'!AW12</f>
        <v>0</v>
      </c>
      <c r="E52" s="133"/>
      <c r="F52" s="129"/>
      <c r="G52" s="100">
        <v>10</v>
      </c>
      <c r="H52" s="149"/>
      <c r="I52" s="150" t="s">
        <v>187</v>
      </c>
      <c r="J52" s="151"/>
      <c r="K52" s="151"/>
      <c r="L52" s="152" t="s">
        <v>183</v>
      </c>
      <c r="M52" s="151"/>
      <c r="N52" s="151"/>
      <c r="O52" s="151" t="s">
        <v>185</v>
      </c>
      <c r="P52" s="151"/>
      <c r="Q52" s="151"/>
      <c r="R52" s="151"/>
      <c r="S52" s="137"/>
    </row>
    <row r="53" spans="2:25" x14ac:dyDescent="0.25">
      <c r="B53" s="100"/>
      <c r="E53" s="101"/>
      <c r="G53" s="100"/>
      <c r="H53" s="149"/>
      <c r="I53" s="150" t="s">
        <v>184</v>
      </c>
      <c r="J53" s="70"/>
      <c r="K53" s="70"/>
      <c r="L53" s="71"/>
      <c r="M53" s="71"/>
      <c r="N53" s="71"/>
      <c r="O53" s="151" t="s">
        <v>186</v>
      </c>
      <c r="P53" s="151"/>
      <c r="Q53" s="151"/>
      <c r="R53" s="151"/>
      <c r="S53" s="137"/>
    </row>
    <row r="54" spans="2:25" ht="21.75" customHeight="1" x14ac:dyDescent="0.25">
      <c r="B54" s="100"/>
      <c r="E54" s="101"/>
      <c r="G54" s="100"/>
      <c r="H54" s="149"/>
      <c r="I54" s="151"/>
      <c r="J54" s="153">
        <v>0</v>
      </c>
      <c r="K54" s="151"/>
      <c r="L54" s="149">
        <v>5</v>
      </c>
      <c r="M54" s="151"/>
      <c r="N54" s="151">
        <v>10</v>
      </c>
      <c r="O54" s="151"/>
      <c r="P54" s="151"/>
      <c r="Q54" s="151"/>
      <c r="R54" s="151"/>
      <c r="S54" s="137"/>
      <c r="U54" s="3">
        <f>+J54</f>
        <v>0</v>
      </c>
      <c r="W54" s="3">
        <f>+L54</f>
        <v>5</v>
      </c>
      <c r="Y54" s="3">
        <f>+N54</f>
        <v>10</v>
      </c>
    </row>
    <row r="55" spans="2:25" ht="18.75" x14ac:dyDescent="0.3">
      <c r="B55" s="100"/>
      <c r="E55" s="101"/>
      <c r="G55" s="100"/>
      <c r="H55" s="149"/>
      <c r="I55" s="150"/>
      <c r="J55" s="151"/>
      <c r="K55" s="151"/>
      <c r="L55" s="152"/>
      <c r="M55" s="151"/>
      <c r="N55" s="151"/>
      <c r="O55" s="151"/>
      <c r="P55" s="151"/>
      <c r="Q55" s="151"/>
      <c r="R55" s="151"/>
      <c r="S55" s="137"/>
    </row>
    <row r="56" spans="2:25" ht="18.75" x14ac:dyDescent="0.3">
      <c r="B56" s="100">
        <f>+G56</f>
        <v>11</v>
      </c>
      <c r="C56" t="s">
        <v>171</v>
      </c>
      <c r="D56" s="129" t="e">
        <f>+'Data Consolidation - Indicators'!BA12</f>
        <v>#DIV/0!</v>
      </c>
      <c r="E56" s="133"/>
      <c r="F56" s="129"/>
      <c r="G56" s="100">
        <v>11</v>
      </c>
      <c r="H56" s="56"/>
      <c r="I56" s="154" t="s">
        <v>170</v>
      </c>
      <c r="J56" s="57"/>
      <c r="K56" s="57"/>
      <c r="L56" s="155" t="s">
        <v>171</v>
      </c>
      <c r="M56" s="57"/>
      <c r="N56" s="57"/>
      <c r="O56" s="57" t="s">
        <v>49</v>
      </c>
      <c r="P56" s="57"/>
      <c r="Q56" s="57"/>
      <c r="R56" s="57"/>
      <c r="S56" s="137"/>
    </row>
    <row r="57" spans="2:25" x14ac:dyDescent="0.25">
      <c r="B57" s="100"/>
      <c r="E57" s="101"/>
      <c r="G57" s="100"/>
      <c r="H57" s="56"/>
      <c r="I57" s="57"/>
      <c r="J57" s="58"/>
      <c r="K57" s="58"/>
      <c r="L57" s="59"/>
      <c r="M57" s="59"/>
      <c r="N57" s="59"/>
      <c r="O57" s="60"/>
      <c r="P57" s="57"/>
      <c r="Q57" s="57"/>
      <c r="R57" s="57"/>
      <c r="S57" s="137"/>
    </row>
    <row r="58" spans="2:25" ht="22.5" customHeight="1" x14ac:dyDescent="0.25">
      <c r="B58" s="100"/>
      <c r="E58" s="101"/>
      <c r="G58" s="100"/>
      <c r="H58" s="56"/>
      <c r="I58" s="57"/>
      <c r="J58" s="61">
        <v>0</v>
      </c>
      <c r="K58" s="57"/>
      <c r="L58" s="56">
        <v>50</v>
      </c>
      <c r="M58" s="57"/>
      <c r="N58" s="57">
        <v>100</v>
      </c>
      <c r="O58" s="57"/>
      <c r="P58" s="57"/>
      <c r="Q58" s="57"/>
      <c r="R58" s="57"/>
      <c r="S58" s="137"/>
      <c r="U58" s="3">
        <f>+J58</f>
        <v>0</v>
      </c>
      <c r="W58" s="3">
        <f>+L58</f>
        <v>50</v>
      </c>
      <c r="Y58" s="3">
        <f>+N58</f>
        <v>100</v>
      </c>
    </row>
    <row r="59" spans="2:25" x14ac:dyDescent="0.25">
      <c r="B59" s="100"/>
      <c r="E59" s="101"/>
      <c r="G59" s="100"/>
      <c r="H59" s="56"/>
      <c r="I59" s="57"/>
      <c r="J59" s="57"/>
      <c r="K59" s="57"/>
      <c r="L59" s="57"/>
      <c r="M59" s="57"/>
      <c r="N59" s="57"/>
      <c r="O59" s="57"/>
      <c r="P59" s="57"/>
      <c r="Q59" s="57"/>
      <c r="R59" s="57"/>
      <c r="S59" s="137"/>
    </row>
    <row r="60" spans="2:25" ht="18.75" x14ac:dyDescent="0.3">
      <c r="B60" s="100">
        <f>+G60</f>
        <v>12</v>
      </c>
      <c r="C60" t="s">
        <v>56</v>
      </c>
      <c r="D60" s="129" t="e">
        <f>+'Data Consolidation - Indicators'!BE12</f>
        <v>#DIV/0!</v>
      </c>
      <c r="E60" s="133"/>
      <c r="F60" s="129"/>
      <c r="G60" s="100">
        <v>12</v>
      </c>
      <c r="H60" s="56"/>
      <c r="I60" s="154" t="s">
        <v>270</v>
      </c>
      <c r="J60" s="57"/>
      <c r="K60" s="57"/>
      <c r="L60" s="155" t="s">
        <v>273</v>
      </c>
      <c r="M60" s="57"/>
      <c r="N60" s="57"/>
      <c r="O60" s="57" t="s">
        <v>189</v>
      </c>
      <c r="P60" s="57"/>
      <c r="Q60" s="57"/>
      <c r="R60" s="57"/>
      <c r="S60" s="137"/>
    </row>
    <row r="61" spans="2:25" x14ac:dyDescent="0.25">
      <c r="B61" s="100"/>
      <c r="E61" s="101"/>
      <c r="G61" s="100"/>
      <c r="H61" s="56"/>
      <c r="I61" s="154" t="s">
        <v>196</v>
      </c>
      <c r="J61" s="58"/>
      <c r="K61" s="58"/>
      <c r="L61" s="59"/>
      <c r="M61" s="58"/>
      <c r="N61" s="59"/>
      <c r="O61" s="60" t="s">
        <v>188</v>
      </c>
      <c r="P61" s="57"/>
      <c r="Q61" s="57"/>
      <c r="R61" s="57"/>
      <c r="S61" s="137"/>
    </row>
    <row r="62" spans="2:25" ht="21.75" customHeight="1" x14ac:dyDescent="0.25">
      <c r="B62" s="100"/>
      <c r="E62" s="101"/>
      <c r="G62" s="100"/>
      <c r="H62" s="56"/>
      <c r="I62" s="57"/>
      <c r="J62" s="61">
        <v>0</v>
      </c>
      <c r="K62" s="57"/>
      <c r="L62" s="56">
        <v>50</v>
      </c>
      <c r="M62" s="57"/>
      <c r="N62" s="57">
        <v>100</v>
      </c>
      <c r="O62" s="57"/>
      <c r="P62" s="57"/>
      <c r="Q62" s="57"/>
      <c r="R62" s="57"/>
      <c r="S62" s="137"/>
      <c r="U62" s="3">
        <f>+J62</f>
        <v>0</v>
      </c>
      <c r="W62" s="3">
        <f>+L62</f>
        <v>50</v>
      </c>
      <c r="Y62" s="3">
        <f>+N62</f>
        <v>100</v>
      </c>
    </row>
    <row r="63" spans="2:25" x14ac:dyDescent="0.25">
      <c r="B63" s="100"/>
      <c r="E63" s="101"/>
      <c r="G63" s="100"/>
      <c r="H63" s="56"/>
      <c r="I63" s="57"/>
      <c r="J63" s="57"/>
      <c r="K63" s="57"/>
      <c r="L63" s="57"/>
      <c r="M63" s="57"/>
      <c r="N63" s="57"/>
      <c r="O63" s="57"/>
      <c r="P63" s="57"/>
      <c r="Q63" s="57"/>
      <c r="R63" s="57"/>
      <c r="S63" s="137"/>
    </row>
    <row r="64" spans="2:25" ht="18.75" x14ac:dyDescent="0.3">
      <c r="B64" s="100">
        <f>+G64</f>
        <v>13</v>
      </c>
      <c r="C64" t="s">
        <v>199</v>
      </c>
      <c r="D64" s="129" t="e">
        <f>+'Data Consolidation - Indicators'!BI12</f>
        <v>#DIV/0!</v>
      </c>
      <c r="E64" s="133"/>
      <c r="F64" s="129"/>
      <c r="G64" s="100">
        <v>13</v>
      </c>
      <c r="H64" s="56"/>
      <c r="I64" s="154" t="s">
        <v>268</v>
      </c>
      <c r="J64" s="57"/>
      <c r="K64" s="57"/>
      <c r="L64" s="155" t="s">
        <v>199</v>
      </c>
      <c r="M64" s="57"/>
      <c r="N64" s="57"/>
      <c r="O64" s="57" t="s">
        <v>267</v>
      </c>
      <c r="P64" s="57"/>
      <c r="Q64" s="57"/>
      <c r="R64" s="57"/>
      <c r="S64" s="137"/>
    </row>
    <row r="65" spans="2:25" x14ac:dyDescent="0.25">
      <c r="B65" s="100"/>
      <c r="E65" s="101"/>
      <c r="G65" s="100"/>
      <c r="H65" s="56"/>
      <c r="I65" s="154" t="s">
        <v>269</v>
      </c>
      <c r="J65" s="58"/>
      <c r="K65" s="58"/>
      <c r="L65" s="59"/>
      <c r="M65" s="58"/>
      <c r="N65" s="59"/>
      <c r="O65" s="60" t="s">
        <v>269</v>
      </c>
      <c r="P65" s="57"/>
      <c r="Q65" s="57"/>
      <c r="R65" s="57"/>
      <c r="S65" s="137"/>
    </row>
    <row r="66" spans="2:25" ht="21.75" customHeight="1" x14ac:dyDescent="0.25">
      <c r="B66" s="100"/>
      <c r="E66" s="101"/>
      <c r="G66" s="100"/>
      <c r="H66" s="56"/>
      <c r="I66" s="57"/>
      <c r="J66" s="156">
        <v>0</v>
      </c>
      <c r="K66" s="157"/>
      <c r="L66" s="158">
        <v>0.5</v>
      </c>
      <c r="M66" s="57"/>
      <c r="N66" s="57">
        <v>100</v>
      </c>
      <c r="O66" s="57"/>
      <c r="P66" s="57"/>
      <c r="Q66" s="57"/>
      <c r="R66" s="57"/>
      <c r="S66" s="137"/>
      <c r="U66" s="3">
        <f>+J66</f>
        <v>0</v>
      </c>
      <c r="W66" s="105">
        <f>+L66</f>
        <v>0.5</v>
      </c>
      <c r="Y66" s="3">
        <f>+N66</f>
        <v>100</v>
      </c>
    </row>
    <row r="67" spans="2:25" x14ac:dyDescent="0.25">
      <c r="B67" s="100"/>
      <c r="E67" s="101"/>
      <c r="G67" s="100"/>
      <c r="H67" s="56"/>
      <c r="I67" s="57"/>
      <c r="J67" s="57"/>
      <c r="K67" s="57"/>
      <c r="L67" s="57"/>
      <c r="M67" s="57"/>
      <c r="N67" s="57"/>
      <c r="O67" s="57"/>
      <c r="P67" s="57"/>
      <c r="Q67" s="57"/>
      <c r="R67" s="57"/>
      <c r="S67" s="137"/>
    </row>
    <row r="68" spans="2:25" ht="18.75" x14ac:dyDescent="0.3">
      <c r="B68" s="100">
        <f>+G68</f>
        <v>14</v>
      </c>
      <c r="C68" t="s">
        <v>195</v>
      </c>
      <c r="D68" s="129" t="e">
        <f>+'Data Consolidation - Indicators'!BM12</f>
        <v>#DIV/0!</v>
      </c>
      <c r="E68" s="133"/>
      <c r="F68" s="129"/>
      <c r="G68" s="100">
        <v>14</v>
      </c>
      <c r="H68" s="56"/>
      <c r="I68" s="154" t="s">
        <v>194</v>
      </c>
      <c r="J68" s="57"/>
      <c r="K68" s="57"/>
      <c r="L68" s="155" t="s">
        <v>195</v>
      </c>
      <c r="M68" s="57"/>
      <c r="N68" s="57"/>
      <c r="O68" s="57" t="s">
        <v>193</v>
      </c>
      <c r="P68" s="57"/>
      <c r="Q68" s="57"/>
      <c r="R68" s="57"/>
      <c r="S68" s="137"/>
    </row>
    <row r="69" spans="2:25" x14ac:dyDescent="0.25">
      <c r="B69" s="100"/>
      <c r="E69" s="101"/>
      <c r="G69" s="100"/>
      <c r="H69" s="56"/>
      <c r="I69" s="154" t="s">
        <v>173</v>
      </c>
      <c r="J69" s="62"/>
      <c r="K69" s="62"/>
      <c r="L69" s="63"/>
      <c r="M69" s="63"/>
      <c r="N69" s="63"/>
      <c r="O69" s="57" t="s">
        <v>173</v>
      </c>
      <c r="P69" s="57"/>
      <c r="Q69" s="57"/>
      <c r="R69" s="57"/>
      <c r="S69" s="137"/>
    </row>
    <row r="70" spans="2:25" ht="23.25" customHeight="1" x14ac:dyDescent="0.25">
      <c r="B70" s="100"/>
      <c r="E70" s="101"/>
      <c r="G70" s="100"/>
      <c r="H70" s="57"/>
      <c r="I70" s="57"/>
      <c r="J70" s="61">
        <v>0</v>
      </c>
      <c r="K70" s="57"/>
      <c r="L70" s="56">
        <v>50</v>
      </c>
      <c r="M70" s="57"/>
      <c r="N70" s="57">
        <v>100</v>
      </c>
      <c r="O70" s="57"/>
      <c r="P70" s="57"/>
      <c r="Q70" s="57"/>
      <c r="R70" s="57"/>
      <c r="S70" s="137"/>
      <c r="U70" s="3">
        <f>+J70</f>
        <v>0</v>
      </c>
      <c r="W70" s="3">
        <f>+L70</f>
        <v>50</v>
      </c>
      <c r="Y70" s="3">
        <f>+N70</f>
        <v>100</v>
      </c>
    </row>
    <row r="71" spans="2:25" ht="14.25" customHeight="1" x14ac:dyDescent="0.25">
      <c r="B71" s="100"/>
      <c r="E71" s="101"/>
      <c r="G71" s="100"/>
      <c r="H71" s="56"/>
      <c r="I71" s="57"/>
      <c r="J71" s="57"/>
      <c r="K71" s="57"/>
      <c r="L71" s="57"/>
      <c r="M71" s="57"/>
      <c r="N71" s="57"/>
      <c r="O71" s="57"/>
      <c r="P71" s="57"/>
      <c r="Q71" s="57"/>
      <c r="R71" s="57"/>
      <c r="S71" s="137"/>
    </row>
    <row r="72" spans="2:25" ht="18.75" x14ac:dyDescent="0.3">
      <c r="B72" s="100">
        <f>+G72</f>
        <v>15</v>
      </c>
      <c r="C72" t="s">
        <v>38</v>
      </c>
      <c r="D72" s="129" t="e">
        <f>+'Data Consolidation - Indicators'!BM12</f>
        <v>#DIV/0!</v>
      </c>
      <c r="E72" s="133"/>
      <c r="F72" s="129"/>
      <c r="G72" s="100">
        <v>15</v>
      </c>
      <c r="H72" s="65"/>
      <c r="I72" s="159" t="s">
        <v>51</v>
      </c>
      <c r="J72" s="66"/>
      <c r="K72" s="66"/>
      <c r="L72" s="160" t="s">
        <v>38</v>
      </c>
      <c r="M72" s="66"/>
      <c r="N72" s="66"/>
      <c r="O72" s="66" t="s">
        <v>174</v>
      </c>
      <c r="P72" s="66"/>
      <c r="Q72" s="66"/>
      <c r="R72" s="66"/>
      <c r="S72" s="137"/>
    </row>
    <row r="73" spans="2:25" x14ac:dyDescent="0.25">
      <c r="B73" s="100"/>
      <c r="E73" s="101"/>
      <c r="G73" s="100"/>
      <c r="H73" s="65"/>
      <c r="I73" s="66"/>
      <c r="J73" s="67"/>
      <c r="K73" s="67"/>
      <c r="L73" s="68"/>
      <c r="M73" s="68"/>
      <c r="N73" s="68"/>
      <c r="O73" s="69"/>
      <c r="P73" s="66"/>
      <c r="Q73" s="66"/>
      <c r="R73" s="66"/>
      <c r="S73" s="137"/>
    </row>
    <row r="74" spans="2:25" ht="24" customHeight="1" x14ac:dyDescent="0.25">
      <c r="B74" s="134"/>
      <c r="C74" s="135"/>
      <c r="D74" s="135"/>
      <c r="E74" s="136"/>
      <c r="G74" s="100"/>
      <c r="H74" s="65"/>
      <c r="I74" s="66"/>
      <c r="J74" s="161">
        <v>0</v>
      </c>
      <c r="K74" s="66"/>
      <c r="L74" s="65">
        <v>5</v>
      </c>
      <c r="M74" s="66"/>
      <c r="N74" s="66">
        <v>10</v>
      </c>
      <c r="O74" s="66"/>
      <c r="P74" s="66"/>
      <c r="Q74" s="66"/>
      <c r="R74" s="66"/>
      <c r="S74" s="137"/>
      <c r="U74" s="3">
        <f>+J74</f>
        <v>0</v>
      </c>
      <c r="W74" s="3">
        <f>+L74</f>
        <v>5</v>
      </c>
      <c r="Y74" s="3">
        <f>+N74</f>
        <v>10</v>
      </c>
    </row>
    <row r="75" spans="2:25" ht="21" customHeight="1" x14ac:dyDescent="0.25">
      <c r="G75" s="100"/>
      <c r="H75" s="66"/>
      <c r="I75" s="66"/>
      <c r="J75" s="66"/>
      <c r="K75" s="66"/>
      <c r="L75" s="66"/>
      <c r="M75" s="66"/>
      <c r="N75" s="66"/>
      <c r="O75" s="66"/>
      <c r="P75" s="66"/>
      <c r="Q75" s="66"/>
      <c r="R75" s="66"/>
      <c r="S75" s="101"/>
    </row>
    <row r="76" spans="2:25" x14ac:dyDescent="0.25">
      <c r="G76" s="100"/>
      <c r="H76" t="s">
        <v>274</v>
      </c>
      <c r="S76" s="101"/>
    </row>
    <row r="77" spans="2:25" x14ac:dyDescent="0.25">
      <c r="G77" s="100"/>
      <c r="H77" t="s">
        <v>452</v>
      </c>
      <c r="S77" s="101"/>
    </row>
    <row r="78" spans="2:25" x14ac:dyDescent="0.25">
      <c r="G78" s="134"/>
      <c r="H78" s="135"/>
      <c r="I78" s="135"/>
      <c r="J78" s="135"/>
      <c r="K78" s="135"/>
      <c r="L78" s="135"/>
      <c r="M78" s="135"/>
      <c r="N78" s="135"/>
      <c r="O78" s="135"/>
      <c r="P78" s="135"/>
      <c r="Q78" s="135"/>
      <c r="R78" s="135"/>
      <c r="S78" s="136"/>
    </row>
  </sheetData>
  <mergeCells count="2">
    <mergeCell ref="C6:C9"/>
    <mergeCell ref="H7:R8"/>
  </mergeCells>
  <pageMargins left="0.7" right="0.7" top="0.75" bottom="0.75" header="0.3" footer="0.3"/>
  <pageSetup scale="2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defaultSize="0" autoPict="0">
                <anchor moveWithCells="1">
                  <from>
                    <xdr:col>20</xdr:col>
                    <xdr:colOff>19050</xdr:colOff>
                    <xdr:row>31</xdr:row>
                    <xdr:rowOff>28575</xdr:rowOff>
                  </from>
                  <to>
                    <xdr:col>25</xdr:col>
                    <xdr:colOff>19050</xdr:colOff>
                    <xdr:row>33</xdr:row>
                    <xdr:rowOff>9525</xdr:rowOff>
                  </to>
                </anchor>
              </controlPr>
            </control>
          </mc:Choice>
        </mc:AlternateContent>
        <mc:AlternateContent xmlns:mc="http://schemas.openxmlformats.org/markup-compatibility/2006">
          <mc:Choice Requires="x14">
            <control shapeId="5126" r:id="rId5" name="Scroll Bar 6">
              <controlPr defaultSize="0" autoPict="0">
                <anchor moveWithCells="1">
                  <from>
                    <xdr:col>19</xdr:col>
                    <xdr:colOff>600075</xdr:colOff>
                    <xdr:row>59</xdr:row>
                    <xdr:rowOff>9525</xdr:rowOff>
                  </from>
                  <to>
                    <xdr:col>24</xdr:col>
                    <xdr:colOff>600075</xdr:colOff>
                    <xdr:row>60</xdr:row>
                    <xdr:rowOff>171450</xdr:rowOff>
                  </to>
                </anchor>
              </controlPr>
            </control>
          </mc:Choice>
        </mc:AlternateContent>
        <mc:AlternateContent xmlns:mc="http://schemas.openxmlformats.org/markup-compatibility/2006">
          <mc:Choice Requires="x14">
            <control shapeId="5128" r:id="rId6" name="Scroll Bar 8">
              <controlPr defaultSize="0" autoPict="0">
                <anchor moveWithCells="1">
                  <from>
                    <xdr:col>19</xdr:col>
                    <xdr:colOff>600075</xdr:colOff>
                    <xdr:row>26</xdr:row>
                    <xdr:rowOff>9525</xdr:rowOff>
                  </from>
                  <to>
                    <xdr:col>24</xdr:col>
                    <xdr:colOff>600075</xdr:colOff>
                    <xdr:row>27</xdr:row>
                    <xdr:rowOff>171450</xdr:rowOff>
                  </to>
                </anchor>
              </controlPr>
            </control>
          </mc:Choice>
        </mc:AlternateContent>
        <mc:AlternateContent xmlns:mc="http://schemas.openxmlformats.org/markup-compatibility/2006">
          <mc:Choice Requires="x14">
            <control shapeId="5130" r:id="rId7" name="Scroll Bar 10">
              <controlPr defaultSize="0" autoPict="0">
                <anchor moveWithCells="1">
                  <from>
                    <xdr:col>19</xdr:col>
                    <xdr:colOff>600075</xdr:colOff>
                    <xdr:row>21</xdr:row>
                    <xdr:rowOff>9525</xdr:rowOff>
                  </from>
                  <to>
                    <xdr:col>24</xdr:col>
                    <xdr:colOff>600075</xdr:colOff>
                    <xdr:row>22</xdr:row>
                    <xdr:rowOff>171450</xdr:rowOff>
                  </to>
                </anchor>
              </controlPr>
            </control>
          </mc:Choice>
        </mc:AlternateContent>
        <mc:AlternateContent xmlns:mc="http://schemas.openxmlformats.org/markup-compatibility/2006">
          <mc:Choice Requires="x14">
            <control shapeId="5131" r:id="rId8" name="Scroll Bar 11">
              <controlPr defaultSize="0" autoPict="0">
                <anchor moveWithCells="1">
                  <from>
                    <xdr:col>19</xdr:col>
                    <xdr:colOff>600075</xdr:colOff>
                    <xdr:row>39</xdr:row>
                    <xdr:rowOff>9525</xdr:rowOff>
                  </from>
                  <to>
                    <xdr:col>24</xdr:col>
                    <xdr:colOff>600075</xdr:colOff>
                    <xdr:row>40</xdr:row>
                    <xdr:rowOff>171450</xdr:rowOff>
                  </to>
                </anchor>
              </controlPr>
            </control>
          </mc:Choice>
        </mc:AlternateContent>
        <mc:AlternateContent xmlns:mc="http://schemas.openxmlformats.org/markup-compatibility/2006">
          <mc:Choice Requires="x14">
            <control shapeId="5133" r:id="rId9" name="Scroll Bar 13">
              <controlPr defaultSize="0" autoPict="0">
                <anchor moveWithCells="1">
                  <from>
                    <xdr:col>19</xdr:col>
                    <xdr:colOff>600075</xdr:colOff>
                    <xdr:row>71</xdr:row>
                    <xdr:rowOff>9525</xdr:rowOff>
                  </from>
                  <to>
                    <xdr:col>24</xdr:col>
                    <xdr:colOff>600075</xdr:colOff>
                    <xdr:row>72</xdr:row>
                    <xdr:rowOff>171450</xdr:rowOff>
                  </to>
                </anchor>
              </controlPr>
            </control>
          </mc:Choice>
        </mc:AlternateContent>
        <mc:AlternateContent xmlns:mc="http://schemas.openxmlformats.org/markup-compatibility/2006">
          <mc:Choice Requires="x14">
            <control shapeId="5135" r:id="rId10" name="Scroll Bar 15">
              <controlPr defaultSize="0" autoPict="0">
                <anchor moveWithCells="1">
                  <from>
                    <xdr:col>19</xdr:col>
                    <xdr:colOff>600075</xdr:colOff>
                    <xdr:row>55</xdr:row>
                    <xdr:rowOff>9525</xdr:rowOff>
                  </from>
                  <to>
                    <xdr:col>24</xdr:col>
                    <xdr:colOff>600075</xdr:colOff>
                    <xdr:row>56</xdr:row>
                    <xdr:rowOff>171450</xdr:rowOff>
                  </to>
                </anchor>
              </controlPr>
            </control>
          </mc:Choice>
        </mc:AlternateContent>
        <mc:AlternateContent xmlns:mc="http://schemas.openxmlformats.org/markup-compatibility/2006">
          <mc:Choice Requires="x14">
            <control shapeId="5136" r:id="rId11" name="Scroll Bar 16">
              <controlPr defaultSize="0" autoPict="0">
                <anchor moveWithCells="1">
                  <from>
                    <xdr:col>19</xdr:col>
                    <xdr:colOff>600075</xdr:colOff>
                    <xdr:row>11</xdr:row>
                    <xdr:rowOff>9525</xdr:rowOff>
                  </from>
                  <to>
                    <xdr:col>24</xdr:col>
                    <xdr:colOff>600075</xdr:colOff>
                    <xdr:row>12</xdr:row>
                    <xdr:rowOff>171450</xdr:rowOff>
                  </to>
                </anchor>
              </controlPr>
            </control>
          </mc:Choice>
        </mc:AlternateContent>
        <mc:AlternateContent xmlns:mc="http://schemas.openxmlformats.org/markup-compatibility/2006">
          <mc:Choice Requires="x14">
            <control shapeId="5138" r:id="rId12" name="Scroll Bar 18">
              <controlPr defaultSize="0" autoPict="0">
                <anchor moveWithCells="1">
                  <from>
                    <xdr:col>19</xdr:col>
                    <xdr:colOff>600075</xdr:colOff>
                    <xdr:row>43</xdr:row>
                    <xdr:rowOff>9525</xdr:rowOff>
                  </from>
                  <to>
                    <xdr:col>24</xdr:col>
                    <xdr:colOff>600075</xdr:colOff>
                    <xdr:row>44</xdr:row>
                    <xdr:rowOff>171450</xdr:rowOff>
                  </to>
                </anchor>
              </controlPr>
            </control>
          </mc:Choice>
        </mc:AlternateContent>
        <mc:AlternateContent xmlns:mc="http://schemas.openxmlformats.org/markup-compatibility/2006">
          <mc:Choice Requires="x14">
            <control shapeId="5139" r:id="rId13" name="Scroll Bar 19">
              <controlPr defaultSize="0" autoPict="0">
                <anchor moveWithCells="1">
                  <from>
                    <xdr:col>19</xdr:col>
                    <xdr:colOff>600075</xdr:colOff>
                    <xdr:row>35</xdr:row>
                    <xdr:rowOff>9525</xdr:rowOff>
                  </from>
                  <to>
                    <xdr:col>24</xdr:col>
                    <xdr:colOff>600075</xdr:colOff>
                    <xdr:row>36</xdr:row>
                    <xdr:rowOff>171450</xdr:rowOff>
                  </to>
                </anchor>
              </controlPr>
            </control>
          </mc:Choice>
        </mc:AlternateContent>
        <mc:AlternateContent xmlns:mc="http://schemas.openxmlformats.org/markup-compatibility/2006">
          <mc:Choice Requires="x14">
            <control shapeId="5140" r:id="rId14" name="Scroll Bar 20">
              <controlPr defaultSize="0" autoPict="0">
                <anchor moveWithCells="1">
                  <from>
                    <xdr:col>19</xdr:col>
                    <xdr:colOff>600075</xdr:colOff>
                    <xdr:row>15</xdr:row>
                    <xdr:rowOff>9525</xdr:rowOff>
                  </from>
                  <to>
                    <xdr:col>24</xdr:col>
                    <xdr:colOff>600075</xdr:colOff>
                    <xdr:row>16</xdr:row>
                    <xdr:rowOff>171450</xdr:rowOff>
                  </to>
                </anchor>
              </controlPr>
            </control>
          </mc:Choice>
        </mc:AlternateContent>
        <mc:AlternateContent xmlns:mc="http://schemas.openxmlformats.org/markup-compatibility/2006">
          <mc:Choice Requires="x14">
            <control shapeId="5141" r:id="rId15" name="Scroll Bar 21">
              <controlPr defaultSize="0" autoPict="0">
                <anchor moveWithCells="1">
                  <from>
                    <xdr:col>19</xdr:col>
                    <xdr:colOff>600075</xdr:colOff>
                    <xdr:row>67</xdr:row>
                    <xdr:rowOff>9525</xdr:rowOff>
                  </from>
                  <to>
                    <xdr:col>24</xdr:col>
                    <xdr:colOff>600075</xdr:colOff>
                    <xdr:row>68</xdr:row>
                    <xdr:rowOff>171450</xdr:rowOff>
                  </to>
                </anchor>
              </controlPr>
            </control>
          </mc:Choice>
        </mc:AlternateContent>
        <mc:AlternateContent xmlns:mc="http://schemas.openxmlformats.org/markup-compatibility/2006">
          <mc:Choice Requires="x14">
            <control shapeId="5142" r:id="rId16" name="Scroll Bar 22">
              <controlPr defaultSize="0" autoPict="0">
                <anchor moveWithCells="1">
                  <from>
                    <xdr:col>19</xdr:col>
                    <xdr:colOff>600075</xdr:colOff>
                    <xdr:row>47</xdr:row>
                    <xdr:rowOff>9525</xdr:rowOff>
                  </from>
                  <to>
                    <xdr:col>24</xdr:col>
                    <xdr:colOff>600075</xdr:colOff>
                    <xdr:row>48</xdr:row>
                    <xdr:rowOff>171450</xdr:rowOff>
                  </to>
                </anchor>
              </controlPr>
            </control>
          </mc:Choice>
        </mc:AlternateContent>
        <mc:AlternateContent xmlns:mc="http://schemas.openxmlformats.org/markup-compatibility/2006">
          <mc:Choice Requires="x14">
            <control shapeId="5143" r:id="rId17" name="Scroll Bar 23">
              <controlPr defaultSize="0" autoPict="0">
                <anchor moveWithCells="1">
                  <from>
                    <xdr:col>19</xdr:col>
                    <xdr:colOff>600075</xdr:colOff>
                    <xdr:row>51</xdr:row>
                    <xdr:rowOff>9525</xdr:rowOff>
                  </from>
                  <to>
                    <xdr:col>24</xdr:col>
                    <xdr:colOff>600075</xdr:colOff>
                    <xdr:row>52</xdr:row>
                    <xdr:rowOff>171450</xdr:rowOff>
                  </to>
                </anchor>
              </controlPr>
            </control>
          </mc:Choice>
        </mc:AlternateContent>
        <mc:AlternateContent xmlns:mc="http://schemas.openxmlformats.org/markup-compatibility/2006">
          <mc:Choice Requires="x14">
            <control shapeId="5144" r:id="rId18" name="Scroll Bar 24">
              <controlPr defaultSize="0" autoPict="0">
                <anchor moveWithCells="1">
                  <from>
                    <xdr:col>19</xdr:col>
                    <xdr:colOff>600075</xdr:colOff>
                    <xdr:row>63</xdr:row>
                    <xdr:rowOff>9525</xdr:rowOff>
                  </from>
                  <to>
                    <xdr:col>24</xdr:col>
                    <xdr:colOff>600075</xdr:colOff>
                    <xdr:row>64</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Resilience Goals</vt:lpstr>
      <vt:lpstr>Types of Shocks</vt:lpstr>
      <vt:lpstr>Phases of Recovery &amp; Resilience</vt:lpstr>
      <vt:lpstr>Measuring or Comparing</vt:lpstr>
      <vt:lpstr>Recommended Indicators</vt:lpstr>
      <vt:lpstr>Data Consolidation - Indicators</vt:lpstr>
      <vt:lpstr>Baseline  &amp; Targets</vt:lpstr>
      <vt:lpstr>Resilience Index Framework</vt:lpstr>
      <vt:lpstr>Resilience Strategies</vt:lpstr>
      <vt:lpstr>Summary of Index - Example</vt:lpstr>
      <vt:lpstr>Summary of Index - Blank</vt:lpstr>
      <vt:lpstr>Measures - Shock and Recovery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Wood</dc:creator>
  <cp:lastModifiedBy>Kathryn Wood Pivotal Momentum Inc.</cp:lastModifiedBy>
  <cp:lastPrinted>2022-06-20T23:54:28Z</cp:lastPrinted>
  <dcterms:created xsi:type="dcterms:W3CDTF">2021-11-16T16:49:48Z</dcterms:created>
  <dcterms:modified xsi:type="dcterms:W3CDTF">2023-01-11T21:05:34Z</dcterms:modified>
</cp:coreProperties>
</file>